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1.xml" ContentType="application/vnd.openxmlformats-officedocument.drawing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12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drawings/drawing13.xml" ContentType="application/vnd.openxmlformats-officedocument.drawing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 codeName="ThisWorkbook"/>
  <xr:revisionPtr revIDLastSave="547" documentId="13_ncr:1_{6A330C69-1617-4DB4-B023-214D66860BF7}" xr6:coauthVersionLast="47" xr6:coauthVersionMax="47" xr10:uidLastSave="{47BE0F75-8B2D-42FC-AFC3-14F33B8B6034}"/>
  <bookViews>
    <workbookView xWindow="-120" yWindow="-120" windowWidth="29040" windowHeight="15720" tabRatio="745" firstSheet="2" activeTab="12" xr2:uid="{00000000-000D-0000-FFFF-FFFF00000000}"/>
  </bookViews>
  <sheets>
    <sheet name="Inicio" sheetId="10" r:id="rId1"/>
    <sheet name="CB Ejemplo" sheetId="21" r:id="rId2"/>
    <sheet name="C Básicos" sheetId="20" r:id="rId3"/>
    <sheet name="AGI Ejemplo" sheetId="15" r:id="rId4"/>
    <sheet name="AG Interés" sheetId="2" r:id="rId5"/>
    <sheet name="AP Ejemplo" sheetId="14" r:id="rId6"/>
    <sheet name="A Problemas" sheetId="3" r:id="rId7"/>
    <sheet name="AO Ejemplo" sheetId="16" r:id="rId8"/>
    <sheet name="A Objetivos" sheetId="9" r:id="rId9"/>
    <sheet name="AA Ejemplo" sheetId="19" r:id="rId10"/>
    <sheet name="A Alternativas" sheetId="18" r:id="rId11"/>
    <sheet name="Ppto Ejemplo" sheetId="24" r:id="rId12"/>
    <sheet name="Presupuesto" sheetId="13" r:id="rId13"/>
    <sheet name="MML Ejemplo" sheetId="25" r:id="rId14"/>
    <sheet name="Matriz ML" sheetId="12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2" l="1"/>
  <c r="C9" i="12"/>
  <c r="C10" i="12"/>
  <c r="C11" i="12"/>
  <c r="C12" i="12"/>
  <c r="C13" i="12"/>
  <c r="C13" i="25"/>
  <c r="C12" i="25"/>
  <c r="C11" i="25"/>
  <c r="C10" i="25"/>
  <c r="C9" i="25"/>
  <c r="C8" i="25"/>
  <c r="B5" i="25"/>
  <c r="E4" i="25"/>
  <c r="J16" i="24"/>
  <c r="L16" i="24" s="1"/>
  <c r="N16" i="24" s="1"/>
  <c r="L15" i="24"/>
  <c r="N15" i="24" s="1"/>
  <c r="J15" i="24"/>
  <c r="J14" i="24"/>
  <c r="L14" i="24" s="1"/>
  <c r="N14" i="24" s="1"/>
  <c r="L13" i="24"/>
  <c r="M13" i="24" s="1"/>
  <c r="J13" i="24"/>
  <c r="J12" i="24"/>
  <c r="L12" i="24" s="1"/>
  <c r="M12" i="24" s="1"/>
  <c r="J11" i="24"/>
  <c r="L11" i="24" s="1"/>
  <c r="M11" i="24" s="1"/>
  <c r="J10" i="24"/>
  <c r="L10" i="24" s="1"/>
  <c r="M10" i="24" s="1"/>
  <c r="J9" i="24"/>
  <c r="L9" i="24" s="1"/>
  <c r="M9" i="24" s="1"/>
  <c r="M17" i="24" s="1"/>
  <c r="J8" i="24"/>
  <c r="L8" i="24" s="1"/>
  <c r="B5" i="24"/>
  <c r="E4" i="24"/>
  <c r="B6" i="21"/>
  <c r="B7" i="21" s="1"/>
  <c r="B8" i="21" s="1"/>
  <c r="B9" i="21" s="1"/>
  <c r="B6" i="20"/>
  <c r="B7" i="20" s="1"/>
  <c r="B8" i="20" s="1"/>
  <c r="B9" i="20" s="1"/>
  <c r="L17" i="24" l="1"/>
  <c r="N8" i="24"/>
  <c r="N17" i="24" s="1"/>
  <c r="B5" i="12"/>
  <c r="C14" i="19" l="1"/>
  <c r="C11" i="19"/>
  <c r="C8" i="19"/>
  <c r="C5" i="19"/>
  <c r="E22" i="19"/>
  <c r="H22" i="19" s="1"/>
  <c r="E21" i="19"/>
  <c r="H21" i="19" s="1"/>
  <c r="E20" i="19"/>
  <c r="H20" i="19" s="1"/>
  <c r="E19" i="19"/>
  <c r="H19" i="19" s="1"/>
  <c r="E18" i="19"/>
  <c r="H18" i="19" s="1"/>
  <c r="E17" i="19"/>
  <c r="H17" i="19" s="1"/>
  <c r="E16" i="19"/>
  <c r="H16" i="19" s="1"/>
  <c r="E15" i="19"/>
  <c r="H15" i="19" s="1"/>
  <c r="E14" i="19"/>
  <c r="H14" i="19" s="1"/>
  <c r="E13" i="19"/>
  <c r="H13" i="19" s="1"/>
  <c r="E12" i="19"/>
  <c r="H12" i="19" s="1"/>
  <c r="E11" i="19"/>
  <c r="H11" i="19" s="1"/>
  <c r="E10" i="19"/>
  <c r="H10" i="19" s="1"/>
  <c r="H9" i="19"/>
  <c r="A9" i="19"/>
  <c r="H8" i="19"/>
  <c r="E7" i="19"/>
  <c r="H7" i="19" s="1"/>
  <c r="H6" i="19"/>
  <c r="B6" i="19"/>
  <c r="H5" i="19"/>
  <c r="E22" i="18"/>
  <c r="H22" i="18" s="1"/>
  <c r="E21" i="18"/>
  <c r="H21" i="18" s="1"/>
  <c r="E20" i="18"/>
  <c r="H20" i="18" s="1"/>
  <c r="E19" i="18"/>
  <c r="H19" i="18" s="1"/>
  <c r="E18" i="18"/>
  <c r="E17" i="18"/>
  <c r="H17" i="18"/>
  <c r="E16" i="18"/>
  <c r="H16" i="18" s="1"/>
  <c r="E15" i="18"/>
  <c r="E14" i="18"/>
  <c r="H18" i="18"/>
  <c r="H15" i="18"/>
  <c r="H14" i="18"/>
  <c r="E13" i="18"/>
  <c r="H13" i="18" s="1"/>
  <c r="E12" i="18"/>
  <c r="H12" i="18" s="1"/>
  <c r="E11" i="18"/>
  <c r="H11" i="18" s="1"/>
  <c r="E10" i="18"/>
  <c r="H10" i="18" s="1"/>
  <c r="E9" i="18"/>
  <c r="H9" i="18" s="1"/>
  <c r="E8" i="18"/>
  <c r="H8" i="18" s="1"/>
  <c r="E7" i="18"/>
  <c r="H7" i="18"/>
  <c r="E6" i="18"/>
  <c r="H6" i="18" s="1"/>
  <c r="E5" i="18"/>
  <c r="H5" i="18" s="1"/>
  <c r="E12" i="9"/>
  <c r="B6" i="18"/>
  <c r="A9" i="18"/>
  <c r="E4" i="9"/>
  <c r="B12" i="16"/>
  <c r="B10" i="16"/>
  <c r="B8" i="16"/>
  <c r="B6" i="16"/>
  <c r="B4" i="16"/>
  <c r="B8" i="14"/>
  <c r="B12" i="14"/>
  <c r="B10" i="14"/>
  <c r="B6" i="14"/>
  <c r="B4" i="14"/>
  <c r="E4" i="13" l="1"/>
  <c r="E4" i="12"/>
  <c r="A12" i="18"/>
  <c r="B9" i="18"/>
  <c r="B9" i="19"/>
  <c r="A12" i="19"/>
  <c r="J11" i="13"/>
  <c r="L11" i="13" s="1"/>
  <c r="J8" i="13"/>
  <c r="L8" i="13" s="1"/>
  <c r="J16" i="13"/>
  <c r="L16" i="13" s="1"/>
  <c r="N16" i="13" s="1"/>
  <c r="J15" i="13"/>
  <c r="L15" i="13" s="1"/>
  <c r="N15" i="13" s="1"/>
  <c r="J14" i="13"/>
  <c r="L14" i="13" s="1"/>
  <c r="J13" i="13"/>
  <c r="L13" i="13" s="1"/>
  <c r="M13" i="13" s="1"/>
  <c r="J12" i="13"/>
  <c r="L12" i="13" s="1"/>
  <c r="M12" i="13" s="1"/>
  <c r="J10" i="13"/>
  <c r="L10" i="13" s="1"/>
  <c r="M10" i="13" s="1"/>
  <c r="J9" i="13"/>
  <c r="L9" i="13" s="1"/>
  <c r="M9" i="13" s="1"/>
  <c r="N14" i="13" l="1"/>
  <c r="D13" i="12"/>
  <c r="D13" i="25"/>
  <c r="M11" i="13"/>
  <c r="M17" i="13" s="1"/>
  <c r="D12" i="25"/>
  <c r="D12" i="12"/>
  <c r="N8" i="13"/>
  <c r="D11" i="12"/>
  <c r="D11" i="25"/>
  <c r="D14" i="25" s="1"/>
  <c r="N17" i="13"/>
  <c r="L17" i="13"/>
  <c r="B12" i="19"/>
  <c r="A15" i="19"/>
  <c r="B12" i="18"/>
  <c r="A15" i="18"/>
  <c r="G3" i="16"/>
  <c r="I3" i="16" s="1"/>
  <c r="K3" i="16" s="1"/>
  <c r="K4" i="16" s="1"/>
  <c r="G19" i="15"/>
  <c r="G18" i="15"/>
  <c r="G17" i="15"/>
  <c r="G16" i="15"/>
  <c r="G15" i="15"/>
  <c r="G14" i="15"/>
  <c r="G13" i="15"/>
  <c r="G12" i="15"/>
  <c r="G11" i="15"/>
  <c r="G10" i="15"/>
  <c r="G9" i="15"/>
  <c r="G8" i="15"/>
  <c r="G7" i="15"/>
  <c r="G6" i="15"/>
  <c r="B6" i="15"/>
  <c r="B7" i="15" s="1"/>
  <c r="B8" i="15" s="1"/>
  <c r="B9" i="15" s="1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G5" i="15"/>
  <c r="G3" i="14"/>
  <c r="I3" i="14" s="1"/>
  <c r="K3" i="14" s="1"/>
  <c r="D14" i="12" l="1"/>
  <c r="A18" i="18"/>
  <c r="B15" i="18"/>
  <c r="A18" i="19"/>
  <c r="B15" i="19"/>
  <c r="K6" i="16"/>
  <c r="M3" i="16"/>
  <c r="K6" i="14"/>
  <c r="K4" i="14"/>
  <c r="M3" i="14"/>
  <c r="B18" i="19" l="1"/>
  <c r="A21" i="19"/>
  <c r="B21" i="19" s="1"/>
  <c r="A21" i="18"/>
  <c r="B21" i="18" s="1"/>
  <c r="B18" i="18"/>
  <c r="M6" i="16"/>
  <c r="M4" i="16"/>
  <c r="M12" i="16"/>
  <c r="C17" i="19" s="1"/>
  <c r="O3" i="16"/>
  <c r="M6" i="14"/>
  <c r="O3" i="14"/>
  <c r="M4" i="14"/>
  <c r="M12" i="14"/>
  <c r="O10" i="16" l="1"/>
  <c r="O6" i="16"/>
  <c r="O4" i="16"/>
  <c r="O12" i="16"/>
  <c r="C20" i="19" s="1"/>
  <c r="O10" i="14"/>
  <c r="O12" i="14"/>
  <c r="O6" i="14"/>
  <c r="O4" i="14"/>
  <c r="C5" i="18" l="1"/>
  <c r="E10" i="9"/>
  <c r="E6" i="9"/>
  <c r="G3" i="9"/>
  <c r="E4" i="3"/>
  <c r="E6" i="3"/>
  <c r="E12" i="3"/>
  <c r="E10" i="3"/>
  <c r="G3" i="3"/>
  <c r="G4" i="3" s="1"/>
  <c r="G10" i="9" l="1"/>
  <c r="G4" i="9"/>
  <c r="I3" i="9"/>
  <c r="G12" i="9"/>
  <c r="C8" i="18" s="1"/>
  <c r="G6" i="9"/>
  <c r="G10" i="3"/>
  <c r="G6" i="3"/>
  <c r="G12" i="3"/>
  <c r="I3" i="3"/>
  <c r="I10" i="9" l="1"/>
  <c r="I6" i="9"/>
  <c r="I12" i="9"/>
  <c r="C11" i="18" s="1"/>
  <c r="I4" i="9"/>
  <c r="K3" i="9"/>
  <c r="I12" i="3"/>
  <c r="I4" i="3"/>
  <c r="I6" i="3"/>
  <c r="I10" i="3"/>
  <c r="K3" i="3"/>
  <c r="K10" i="9" l="1"/>
  <c r="K6" i="9"/>
  <c r="K12" i="9"/>
  <c r="C14" i="18" s="1"/>
  <c r="M3" i="9"/>
  <c r="K4" i="9"/>
  <c r="M3" i="3"/>
  <c r="K6" i="3"/>
  <c r="K10" i="3"/>
  <c r="K12" i="3"/>
  <c r="K4" i="3"/>
  <c r="M12" i="9" l="1"/>
  <c r="C17" i="18" s="1"/>
  <c r="M10" i="9"/>
  <c r="O3" i="9"/>
  <c r="M4" i="9"/>
  <c r="M6" i="9"/>
  <c r="O3" i="3"/>
  <c r="M12" i="3"/>
  <c r="M6" i="3"/>
  <c r="M10" i="3"/>
  <c r="M4" i="3"/>
  <c r="O12" i="9" l="1"/>
  <c r="C20" i="18" s="1"/>
  <c r="O4" i="9"/>
  <c r="O6" i="9"/>
  <c r="O10" i="9"/>
  <c r="O12" i="3"/>
  <c r="O4" i="3"/>
  <c r="O6" i="3"/>
  <c r="O10" i="3"/>
  <c r="G19" i="2" l="1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B6" i="2" l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M9" i="9"/>
  <c r="G9" i="3"/>
  <c r="G9" i="9"/>
  <c r="K9" i="3"/>
  <c r="O9" i="3"/>
  <c r="M9" i="3"/>
  <c r="O9" i="9"/>
  <c r="I9" i="3"/>
  <c r="I9" i="9"/>
  <c r="K9" i="9"/>
</calcChain>
</file>

<file path=xl/sharedStrings.xml><?xml version="1.0" encoding="utf-8"?>
<sst xmlns="http://schemas.openxmlformats.org/spreadsheetml/2006/main" count="742" uniqueCount="274">
  <si>
    <r>
      <t xml:space="preserve">FORMULACIÓN DE PROYECTOS 
BAJO LA METODOLOGÍA DEL MARCO LÓGICO
   </t>
    </r>
    <r>
      <rPr>
        <b/>
        <sz val="9"/>
        <color rgb="FF000000"/>
        <rFont val="Arial Nova Light"/>
        <family val="2"/>
      </rPr>
      <t xml:space="preserve">                                                              Segunda edición</t>
    </r>
  </si>
  <si>
    <r>
      <t xml:space="preserve">Fredy Yoverti Alvarez Fonseca 
</t>
    </r>
    <r>
      <rPr>
        <b/>
        <sz val="9"/>
        <color theme="1"/>
        <rFont val="Arial Nova Light"/>
        <family val="2"/>
      </rPr>
      <t xml:space="preserve">falvarez@uco.edu.co
</t>
    </r>
    <r>
      <rPr>
        <b/>
        <sz val="11"/>
        <color theme="1"/>
        <rFont val="Arial Nova Light"/>
        <family val="2"/>
      </rPr>
      <t xml:space="preserve">Richar Alexánder Gómez García
</t>
    </r>
    <r>
      <rPr>
        <b/>
        <sz val="9"/>
        <color theme="1"/>
        <rFont val="Arial Nova Light"/>
        <family val="2"/>
      </rPr>
      <t>rgomez@uco.edu.co</t>
    </r>
  </si>
  <si>
    <t>Ejemplo Identificación del Problema.</t>
  </si>
  <si>
    <t>No.</t>
  </si>
  <si>
    <t>Identifiquemos un problema que exista</t>
  </si>
  <si>
    <t xml:space="preserve">Por qué se está presentando </t>
  </si>
  <si>
    <t>¿A quiénes afecta?</t>
  </si>
  <si>
    <t>¿Cómo los afecta?</t>
  </si>
  <si>
    <t>¿Cómo podríamos solucionar este problema?</t>
  </si>
  <si>
    <t>Desaprovechamiento y desperdicio del cultivo de la guayaba.</t>
  </si>
  <si>
    <t>El desconocimiento de las posibilidades de transformación agroindustrial de la guayaba</t>
  </si>
  <si>
    <t>por cuenta de los habitantes de la vereda San Lorenzo en el municipio de Cocorná</t>
  </si>
  <si>
    <t>ha contribuido al aumento en el desperdicio de este alimento</t>
  </si>
  <si>
    <t>Estructura Identificación del Problema.</t>
  </si>
  <si>
    <t>Tabla 1. Análisis de grupos de interés.</t>
  </si>
  <si>
    <t>Llenar celda anterior</t>
  </si>
  <si>
    <t>Nombre de grupo de interés</t>
  </si>
  <si>
    <t>Relación con el proyecto</t>
  </si>
  <si>
    <t>Interés</t>
  </si>
  <si>
    <t>Poder</t>
  </si>
  <si>
    <t>Importancia</t>
  </si>
  <si>
    <t>Tipo</t>
  </si>
  <si>
    <t>Rol</t>
  </si>
  <si>
    <t>Condición</t>
  </si>
  <si>
    <t>Familias Vereda San Lorenzo</t>
  </si>
  <si>
    <t>Afectado</t>
  </si>
  <si>
    <t>Alto</t>
  </si>
  <si>
    <t>Financiador</t>
  </si>
  <si>
    <t>Apático</t>
  </si>
  <si>
    <t>Si bajo interés y bajo poder</t>
  </si>
  <si>
    <t>Alcaldía municipal</t>
  </si>
  <si>
    <t>Patrocinador</t>
  </si>
  <si>
    <t>Aliado</t>
  </si>
  <si>
    <t>Bajo</t>
  </si>
  <si>
    <t>Latente</t>
  </si>
  <si>
    <t>Si bajo interés y alto poder</t>
  </si>
  <si>
    <t>Mercado campesino</t>
  </si>
  <si>
    <t>Beneficiario</t>
  </si>
  <si>
    <t>Defensor</t>
  </si>
  <si>
    <t>Si alto interés y bajo poder</t>
  </si>
  <si>
    <t>Comercializadores (graneros, tiendas)</t>
  </si>
  <si>
    <t>Promotor</t>
  </si>
  <si>
    <t>Alto interés y alto poder</t>
  </si>
  <si>
    <t>Instituciones de Educación Superior</t>
  </si>
  <si>
    <t>Gobernación</t>
  </si>
  <si>
    <t>Rojo</t>
  </si>
  <si>
    <t>255, 64, 64</t>
  </si>
  <si>
    <t>Establecimientos (restaurantes, hoteles)</t>
  </si>
  <si>
    <t>Verde</t>
  </si>
  <si>
    <t>60, 179, 113</t>
  </si>
  <si>
    <t>46,139, 87</t>
  </si>
  <si>
    <t>Organizaciones cívicas</t>
  </si>
  <si>
    <t>Amarillo</t>
  </si>
  <si>
    <t>255, 152, 0</t>
  </si>
  <si>
    <t>Entidades financieras</t>
  </si>
  <si>
    <t>Azúl</t>
  </si>
  <si>
    <t>65, 105, 255</t>
  </si>
  <si>
    <t>SENA</t>
  </si>
  <si>
    <t>Asociaciones de productores</t>
  </si>
  <si>
    <t>Figura 3. Árbol de problemas.</t>
  </si>
  <si>
    <t>Deterioro de la economía de la vereda</t>
  </si>
  <si>
    <t>Disminución de las condiciones de vida de los habitantes de la vereda</t>
  </si>
  <si>
    <t>Abandono del campo</t>
  </si>
  <si>
    <t>Pocas oportunidades para el mejoramiento de la economía familiar</t>
  </si>
  <si>
    <t>Efectos negativos en la seguridad alimentaria</t>
  </si>
  <si>
    <t>Pérdida de oportunidades de empleo en la vereda</t>
  </si>
  <si>
    <t>Alto nivel de desperdicio de la guayaba producida en 
la vereda San Lorenzo del municipio de Cocorná</t>
  </si>
  <si>
    <t>Desconocimiento de los beneficios nutricionales de la guayaba</t>
  </si>
  <si>
    <t>Desconocimiento de las posibilidades de valor agregado dela guayaba</t>
  </si>
  <si>
    <t>No existen proyectos de transformación agroindustrial</t>
  </si>
  <si>
    <t>El producto no cumple con las condiciones ótimas para ser comercializado</t>
  </si>
  <si>
    <t>Canales de comercialización ineficientes</t>
  </si>
  <si>
    <t>Poca capacitación sobre las oportunidades de la guayaba.</t>
  </si>
  <si>
    <t>Falta de artículación entre los agricultores.</t>
  </si>
  <si>
    <t>Poca planificación del cultivo</t>
  </si>
  <si>
    <t>Poco fomento del interés en el agricultor para desarrollar el cultivo</t>
  </si>
  <si>
    <t>Efectos
de Largo Plazo</t>
  </si>
  <si>
    <t>Efectos
de Corto Plazo</t>
  </si>
  <si>
    <t>PROBLEMA</t>
  </si>
  <si>
    <t>Escriba aquí la información correspondiente</t>
  </si>
  <si>
    <t>Causas
Generales</t>
  </si>
  <si>
    <t>Causas
Específicas</t>
  </si>
  <si>
    <t>Figura 4. Árbol de objetivos.</t>
  </si>
  <si>
    <t>Economía de la vereda mejorada</t>
  </si>
  <si>
    <t>Condiciones de vida de los habitantes de la vereda mejoradas</t>
  </si>
  <si>
    <t>Campo recuperado</t>
  </si>
  <si>
    <t>Condiciones de la economía familiar mejoradas</t>
  </si>
  <si>
    <t>Seguridad alimentaria en bajo riesgo</t>
  </si>
  <si>
    <t>Nuevas oportunidades de empleo en la vereda generadas</t>
  </si>
  <si>
    <t>Bajo nivel de desperdicio de la guayaba producida en 
la vereda San Lorenzo del municipio de Cocorná</t>
  </si>
  <si>
    <t>Buen conocimiento de los beneficios nutricionales de la guayaba</t>
  </si>
  <si>
    <t>Buen conocimiento de posibilidades de valor agregado de la guayaba</t>
  </si>
  <si>
    <t>Existen proyectos de transformación agroindustrial</t>
  </si>
  <si>
    <t>El producto cumple con las condiciones óptimas para ser comercializado</t>
  </si>
  <si>
    <t>Canales de comercialización desarrollados</t>
  </si>
  <si>
    <t>Buena capacitación sobre las oportunidades de la guayaba</t>
  </si>
  <si>
    <t>Existe una buena articulación entre los agricultores de la vereda</t>
  </si>
  <si>
    <t>Alto interés del agricultor para fomentar el cultivo</t>
  </si>
  <si>
    <t>Buena planificación del cultivo</t>
  </si>
  <si>
    <t>Fines
Largo Plazo</t>
  </si>
  <si>
    <t>Fines
Corto Plazo</t>
  </si>
  <si>
    <t>PROPÓSITO</t>
  </si>
  <si>
    <t>Medios
Largo Plazo</t>
  </si>
  <si>
    <t>Medios
Corto Plazo</t>
  </si>
  <si>
    <t>Tabla 2. Análisis de alternativas con priorización según esfuerzo impacto</t>
  </si>
  <si>
    <t>Medios</t>
  </si>
  <si>
    <t>Alternativas</t>
  </si>
  <si>
    <t>Esfuerzo</t>
  </si>
  <si>
    <t>Resultado</t>
  </si>
  <si>
    <t>Talleres sobre las guayabas, sus propiedades y beneficios</t>
  </si>
  <si>
    <t>Menor ganancia</t>
  </si>
  <si>
    <t>Capacitaciones sobre procesos de transformación agroindustrial de la guayaba</t>
  </si>
  <si>
    <t>Victoria temprana</t>
  </si>
  <si>
    <t>Alternativa para descartar</t>
  </si>
  <si>
    <t>Talleres sobre selección y mejoramiento de especies vegetales</t>
  </si>
  <si>
    <t>Proyecto principal</t>
  </si>
  <si>
    <t>Talleres sobre técnicas de siembra, recolección y mantenimiento de especies vegetales</t>
  </si>
  <si>
    <t>Presupuesto de las Actividades, según la Alternativa seleccionada.</t>
  </si>
  <si>
    <t>Ingresar info celda anterior</t>
  </si>
  <si>
    <t>Alternativa</t>
  </si>
  <si>
    <t>Actividad</t>
  </si>
  <si>
    <t>Recurso</t>
  </si>
  <si>
    <t>Tipo de costo</t>
  </si>
  <si>
    <t>Descripción del Elemento</t>
  </si>
  <si>
    <t>Unidad de medida</t>
  </si>
  <si>
    <t>Cantidad
Presentación</t>
  </si>
  <si>
    <t>Costo de Presentación ($)</t>
  </si>
  <si>
    <t>Costo por unidad ($)</t>
  </si>
  <si>
    <t>Cantidad
Requerida</t>
  </si>
  <si>
    <t>Costo Total ($)</t>
  </si>
  <si>
    <t>Financiado por Municipio</t>
  </si>
  <si>
    <t>Financiado por Empresa Privada</t>
  </si>
  <si>
    <t>Costos de</t>
  </si>
  <si>
    <t>Instalaciones</t>
  </si>
  <si>
    <t>Equipos</t>
  </si>
  <si>
    <t>Materiales</t>
  </si>
  <si>
    <t>Mano de obra</t>
  </si>
  <si>
    <t>Terceros</t>
  </si>
  <si>
    <t>Imprevistos</t>
  </si>
  <si>
    <t>Otros</t>
  </si>
  <si>
    <t>Costos del proyecto</t>
  </si>
  <si>
    <t>Tipo de costos</t>
  </si>
  <si>
    <t>Capacitación sobre selección de material vegetal</t>
  </si>
  <si>
    <t>Servicios profesionales</t>
  </si>
  <si>
    <t>Facilitador que presentará la información</t>
  </si>
  <si>
    <t>Hora</t>
  </si>
  <si>
    <t>Terrenos</t>
  </si>
  <si>
    <t>Maquinarias</t>
  </si>
  <si>
    <t>En estado natural</t>
  </si>
  <si>
    <t>Operador</t>
  </si>
  <si>
    <t>Subcontratación</t>
  </si>
  <si>
    <t>Condiciones del clima</t>
  </si>
  <si>
    <t>Otros costos</t>
  </si>
  <si>
    <t>Costos de instalaciones</t>
  </si>
  <si>
    <t>Asistente técnico</t>
  </si>
  <si>
    <t>Espacios para construir</t>
  </si>
  <si>
    <t>Herramientas</t>
  </si>
  <si>
    <t>En proceso</t>
  </si>
  <si>
    <t>Técnico</t>
  </si>
  <si>
    <t>Aumento costos de materiales</t>
  </si>
  <si>
    <t>Alquiler de computador y video Beam</t>
  </si>
  <si>
    <t>Unidad</t>
  </si>
  <si>
    <t>Espacios construidos</t>
  </si>
  <si>
    <t>Elementos de construcción</t>
  </si>
  <si>
    <t>Terminados</t>
  </si>
  <si>
    <t>Especialista</t>
  </si>
  <si>
    <t>Otros terceros</t>
  </si>
  <si>
    <t>Aumento costos de mano de obra</t>
  </si>
  <si>
    <t>Capacitación sobre injertación y propagación de plantas</t>
  </si>
  <si>
    <t>Sala para reunión</t>
  </si>
  <si>
    <t>Auditorio para la presentación</t>
  </si>
  <si>
    <t>Equipos de oficina</t>
  </si>
  <si>
    <t>Otros materiales</t>
  </si>
  <si>
    <t>Asesor comercial</t>
  </si>
  <si>
    <t>Problemas técnicos</t>
  </si>
  <si>
    <t>Refrigerios para las asistentes</t>
  </si>
  <si>
    <t>Otras instalaciones</t>
  </si>
  <si>
    <t>Equipos de computación</t>
  </si>
  <si>
    <t>Apoyo administrativo</t>
  </si>
  <si>
    <t>Errores en cálculos</t>
  </si>
  <si>
    <t>Costos de equipos</t>
  </si>
  <si>
    <t>Transporte</t>
  </si>
  <si>
    <t>Equipos de transporte</t>
  </si>
  <si>
    <t>Otros mano de obra</t>
  </si>
  <si>
    <t>Otros imprevistos</t>
  </si>
  <si>
    <t>Capacitación sobre control de plagas y enfermedades</t>
  </si>
  <si>
    <t>Pala recta</t>
  </si>
  <si>
    <t>Equipos de comunicación</t>
  </si>
  <si>
    <t>Machete</t>
  </si>
  <si>
    <t>Otros equipos</t>
  </si>
  <si>
    <t>Pala coca</t>
  </si>
  <si>
    <t>Total</t>
  </si>
  <si>
    <t>Costos de materiales</t>
  </si>
  <si>
    <t>UM Físicos</t>
  </si>
  <si>
    <t>UM Humanos</t>
  </si>
  <si>
    <t>UM Financieros</t>
  </si>
  <si>
    <t>UM Intelectuales</t>
  </si>
  <si>
    <t>Kilogramo</t>
  </si>
  <si>
    <t>Día</t>
  </si>
  <si>
    <t>Porcentaje</t>
  </si>
  <si>
    <t>Costos de mano de obra</t>
  </si>
  <si>
    <t>Gramo</t>
  </si>
  <si>
    <t>Semana</t>
  </si>
  <si>
    <t>Otro</t>
  </si>
  <si>
    <t>Libra</t>
  </si>
  <si>
    <t>Mes</t>
  </si>
  <si>
    <t>M2</t>
  </si>
  <si>
    <t>Año</t>
  </si>
  <si>
    <t>Centimetros</t>
  </si>
  <si>
    <t>Jornal</t>
  </si>
  <si>
    <t>M3</t>
  </si>
  <si>
    <t>Costos de terceros</t>
  </si>
  <si>
    <t>Litros</t>
  </si>
  <si>
    <t>Mililitro</t>
  </si>
  <si>
    <t>Costos de imprevistos</t>
  </si>
  <si>
    <t>Cajas</t>
  </si>
  <si>
    <t>Bultos</t>
  </si>
  <si>
    <t>Botellas</t>
  </si>
  <si>
    <t>Docenas</t>
  </si>
  <si>
    <t>Físicos: algunos ejemplos son carros, máquinas, puntos de venta y redes de distribución.</t>
  </si>
  <si>
    <t xml:space="preserve">Intelectuales: pueden ser marcas, patentes, derechos de autor, asociaciones y bases de datos. </t>
  </si>
  <si>
    <t xml:space="preserve">
Humanos: representa el valor humano que ayuda a funcionar a la empresa.
</t>
  </si>
  <si>
    <t xml:space="preserve">Económicos: algunos ejemplos son recursos, garantías económicas, dinero en efectivo, líneas de crédito o acciones. </t>
  </si>
  <si>
    <t>Escribir o refe.</t>
  </si>
  <si>
    <t>Escribir o referenciar según el elegido</t>
  </si>
  <si>
    <t>Unidad de Medida</t>
  </si>
  <si>
    <t>Resumen narrativo 
de objetivos</t>
  </si>
  <si>
    <t>Indicadores</t>
  </si>
  <si>
    <t>Medios de 
verificación</t>
  </si>
  <si>
    <t>Supuestos</t>
  </si>
  <si>
    <r>
      <rPr>
        <b/>
        <sz val="11"/>
        <color theme="1"/>
        <rFont val="Arial Nova Light"/>
        <family val="2"/>
      </rPr>
      <t>Fin</t>
    </r>
    <r>
      <rPr>
        <sz val="11"/>
        <color theme="1"/>
        <rFont val="Arial Nova Light"/>
        <family val="2"/>
      </rPr>
      <t xml:space="preserve">
(Objetivos de Largo Plazo)</t>
    </r>
  </si>
  <si>
    <t>Al finalizar el proyecto el emprendimiento social desarrolla 2 referencias de productos aptos para la comercialización en el mercado local.</t>
  </si>
  <si>
    <t>Registro de marca en Cámara de Comercio del Oriente Antioqueño</t>
  </si>
  <si>
    <r>
      <rPr>
        <b/>
        <sz val="11"/>
        <color theme="1"/>
        <rFont val="Arial Nova Light"/>
        <family val="2"/>
      </rPr>
      <t>Propósito</t>
    </r>
    <r>
      <rPr>
        <sz val="11"/>
        <color theme="1"/>
        <rFont val="Arial Nova Light"/>
        <family val="2"/>
      </rPr>
      <t xml:space="preserve">
(Objetivos de Mediano Plazo)</t>
    </r>
  </si>
  <si>
    <t>Al finalizar el proyecto se generan acciones de mejoramiento vegetal en el 70% de las plantaciones de guayaba</t>
  </si>
  <si>
    <t>Registro de las sesiones de selección, injertación y manejo postcosecha.</t>
  </si>
  <si>
    <t>Los participantes son constantes en las actividades de: fertilización, seguimiento, control y postcosecha.</t>
  </si>
  <si>
    <r>
      <rPr>
        <b/>
        <sz val="11"/>
        <color rgb="FF000000"/>
        <rFont val="Arial Nova Light"/>
        <family val="2"/>
      </rPr>
      <t xml:space="preserve">Componentes o Productos.
Alternativas
</t>
    </r>
    <r>
      <rPr>
        <sz val="11"/>
        <color rgb="FF000000"/>
        <rFont val="Arial Nova Light"/>
        <family val="2"/>
      </rPr>
      <t>(Objetivos de Mediano Plazo)</t>
    </r>
  </si>
  <si>
    <t>Durante los 9 meses de duración del proyecto se realizan 6 sesiones de capacitación sobre el proceso de cultivo.</t>
  </si>
  <si>
    <t>Planillas de asistencia e informe de actividades por cuenta del líder del proyecto.</t>
  </si>
  <si>
    <t>Se dispone de elementos físicos adecuados para el desarrollo de las actividades.</t>
  </si>
  <si>
    <r>
      <rPr>
        <b/>
        <sz val="11"/>
        <color theme="1"/>
        <rFont val="Arial Nova Light"/>
        <family val="2"/>
      </rPr>
      <t>Actividades</t>
    </r>
    <r>
      <rPr>
        <sz val="11"/>
        <color theme="1"/>
        <rFont val="Arial Nova Light"/>
        <family val="2"/>
      </rPr>
      <t xml:space="preserve">
(Objetivos de Corto Plazo)</t>
    </r>
  </si>
  <si>
    <t>Reportes de capacitación.</t>
  </si>
  <si>
    <r>
      <t xml:space="preserve">Se realizan las actividades de acuerdo con el cronograma inicial.
</t>
    </r>
    <r>
      <rPr>
        <sz val="5"/>
        <color theme="1"/>
        <rFont val="Arial Nova Light"/>
        <family val="2"/>
      </rPr>
      <t xml:space="preserve">
</t>
    </r>
    <r>
      <rPr>
        <sz val="11"/>
        <color theme="1"/>
        <rFont val="Arial Nova Light"/>
        <family val="2"/>
      </rPr>
      <t>La asistencia mínima es del 80% a cada una de las sesiones de trabajo</t>
    </r>
  </si>
  <si>
    <t>Listado de asistencia</t>
  </si>
  <si>
    <t>Registro fotográfico</t>
  </si>
  <si>
    <t>Medios de verificación</t>
  </si>
  <si>
    <t>Fuentes de 
información</t>
  </si>
  <si>
    <t>Método de 
recolección</t>
  </si>
  <si>
    <t>Frecuencia de 
recolección</t>
  </si>
  <si>
    <t>Responsable</t>
  </si>
  <si>
    <t>Describe la importancia del proyecto</t>
  </si>
  <si>
    <t>Indicador de fin
(calidad + cantidad + tiempo)</t>
  </si>
  <si>
    <t>Medios a través de los cuales comprobaremos el cumplimiento del fin del proyecto</t>
  </si>
  <si>
    <t>Define la necesidad del proyecto</t>
  </si>
  <si>
    <t>Indicador de propósito
(calidad + cantidad + tiempo)</t>
  </si>
  <si>
    <t>Medios a través de los cuales comprobaremos el cumplimiento del propósito</t>
  </si>
  <si>
    <t>Condiciones que deberán cumplirse para lograr el fin</t>
  </si>
  <si>
    <r>
      <rPr>
        <b/>
        <sz val="11"/>
        <color theme="1"/>
        <rFont val="Arial Nova Light"/>
        <family val="2"/>
      </rPr>
      <t>Componentes o Productos</t>
    </r>
    <r>
      <rPr>
        <sz val="11"/>
        <color theme="1"/>
        <rFont val="Arial Nova Light"/>
        <family val="2"/>
      </rPr>
      <t xml:space="preserve">
(Objetivos de Mediano Plazo)</t>
    </r>
  </si>
  <si>
    <t>Presenta que suministrará el proyecto</t>
  </si>
  <si>
    <t>Indicador de componente
(calidad + cantidad + tiempo)</t>
  </si>
  <si>
    <t>Medios a través de los cuales comprobaremos el cumplimiento de los componentes</t>
  </si>
  <si>
    <t>Condiciones que deberán cumplirse para lograr el propósito</t>
  </si>
  <si>
    <t>Especifica como logrará los componentes</t>
  </si>
  <si>
    <t>Presupuesto de cada actividad</t>
  </si>
  <si>
    <t>Medios a través de los cuales comprobaremos la ejecución presupuestal de cada actividad</t>
  </si>
  <si>
    <t>Condiciones que deberán cumplirse para lograr componentes</t>
  </si>
  <si>
    <t>Nota. Elaboración propia</t>
  </si>
  <si>
    <t>Nota. Elaboración propia a partir de MML.</t>
  </si>
  <si>
    <t>Nota. Elaboración propia a partir del MML.</t>
  </si>
  <si>
    <t>Nota. Elaboración propia.</t>
  </si>
  <si>
    <t xml:space="preserve">Tabla 4. Matriz del Marco Lógico. </t>
  </si>
  <si>
    <t>Nota. Elaborado a partir de Naciones Unidas (2005, p. 23).</t>
  </si>
  <si>
    <t>Tabla 4. Matriz del Marco Lógico.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</si>
</sst>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240A]\ #,##0;\-[$$-240A]\ #,##0"/>
    <numFmt numFmtId="165" formatCode="[$$-240A]\ #,##0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rial Nova Light"/>
      <family val="2"/>
    </font>
    <font>
      <sz val="12"/>
      <color theme="1"/>
      <name val="Arial Nova Light"/>
      <family val="2"/>
    </font>
    <font>
      <b/>
      <sz val="11"/>
      <color theme="0"/>
      <name val="Arial Nova Light"/>
      <family val="2"/>
    </font>
    <font>
      <b/>
      <sz val="11"/>
      <color theme="1"/>
      <name val="Arial Nova Light"/>
      <family val="2"/>
    </font>
    <font>
      <b/>
      <sz val="9"/>
      <color theme="1"/>
      <name val="Arial Nova Light"/>
      <family val="2"/>
    </font>
    <font>
      <sz val="12"/>
      <name val="Times New Roman"/>
      <family val="1"/>
    </font>
    <font>
      <sz val="11"/>
      <color theme="0"/>
      <name val="Arial Nova Light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Arial Nova Light"/>
      <family val="2"/>
    </font>
    <font>
      <sz val="11"/>
      <name val="Arial Nova Light"/>
      <family val="2"/>
    </font>
    <font>
      <sz val="5"/>
      <color theme="1"/>
      <name val="Arial Nova Light"/>
      <family val="2"/>
    </font>
    <font>
      <b/>
      <sz val="11"/>
      <name val="Arial Nova Light"/>
      <family val="2"/>
    </font>
    <font>
      <b/>
      <sz val="11"/>
      <color rgb="FF000000"/>
      <name val="Arial Nova Light"/>
      <family val="2"/>
    </font>
    <font>
      <sz val="11"/>
      <color rgb="FF000000"/>
      <name val="Arial Nova Light"/>
      <family val="2"/>
    </font>
    <font>
      <b/>
      <sz val="9"/>
      <color rgb="FF000000"/>
      <name val="Arial Nova Light"/>
      <family val="2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128C5B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4169FF"/>
        <bgColor indexed="64"/>
      </patternFill>
    </fill>
    <fill>
      <patternFill patternType="solid">
        <fgColor rgb="FF3CB371"/>
        <bgColor indexed="64"/>
      </patternFill>
    </fill>
    <fill>
      <patternFill patternType="solid">
        <fgColor rgb="FFFF9800"/>
        <bgColor indexed="64"/>
      </patternFill>
    </fill>
    <fill>
      <patternFill patternType="solid">
        <fgColor rgb="FFFF404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0" fontId="11" fillId="0" borderId="0"/>
  </cellStyleXfs>
  <cellXfs count="203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3" borderId="10" xfId="0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12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 hidden="1"/>
    </xf>
    <xf numFmtId="0" fontId="3" fillId="0" borderId="2" xfId="0" applyFont="1" applyBorder="1" applyAlignment="1" applyProtection="1">
      <alignment horizontal="center" vertical="center" wrapText="1"/>
      <protection locked="0" hidden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vertical="center" wrapText="1"/>
      <protection locked="0"/>
    </xf>
    <xf numFmtId="0" fontId="3" fillId="0" borderId="15" xfId="0" applyFont="1" applyBorder="1" applyAlignment="1" applyProtection="1">
      <alignment horizontal="justify" vertical="center" wrapText="1"/>
      <protection locked="0" hidden="1"/>
    </xf>
    <xf numFmtId="0" fontId="3" fillId="0" borderId="15" xfId="0" applyFont="1" applyBorder="1" applyAlignment="1" applyProtection="1">
      <alignment horizontal="center" vertical="center" wrapText="1"/>
      <protection locked="0"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vertical="center" wrapText="1"/>
      <protection locked="0"/>
    </xf>
    <xf numFmtId="0" fontId="3" fillId="0" borderId="8" xfId="0" applyFont="1" applyBorder="1" applyAlignment="1" applyProtection="1">
      <alignment horizontal="justify" vertical="center" wrapText="1"/>
      <protection locked="0" hidden="1"/>
    </xf>
    <xf numFmtId="0" fontId="3" fillId="0" borderId="8" xfId="0" applyFont="1" applyBorder="1" applyAlignment="1" applyProtection="1">
      <alignment horizontal="center" vertical="center" wrapText="1"/>
      <protection locked="0"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locked="0" hidden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3" fillId="4" borderId="0" xfId="0" applyFont="1" applyFill="1" applyAlignment="1" applyProtection="1">
      <alignment horizontal="center" vertical="center" wrapText="1"/>
      <protection locked="0" hidden="1"/>
    </xf>
    <xf numFmtId="0" fontId="3" fillId="4" borderId="0" xfId="0" applyFont="1" applyFill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locked="0" hidden="1"/>
    </xf>
    <xf numFmtId="0" fontId="3" fillId="0" borderId="0" xfId="0" applyFont="1" applyProtection="1"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 wrapText="1"/>
      <protection hidden="1"/>
    </xf>
    <xf numFmtId="0" fontId="1" fillId="0" borderId="0" xfId="0" applyFo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 wrapText="1"/>
      <protection locked="0" hidden="1"/>
    </xf>
    <xf numFmtId="0" fontId="5" fillId="5" borderId="19" xfId="0" applyFont="1" applyFill="1" applyBorder="1"/>
    <xf numFmtId="0" fontId="6" fillId="0" borderId="0" xfId="0" applyFont="1" applyProtection="1">
      <protection hidden="1"/>
    </xf>
    <xf numFmtId="0" fontId="6" fillId="0" borderId="0" xfId="0" applyFont="1"/>
    <xf numFmtId="0" fontId="6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  <protection hidden="1"/>
    </xf>
    <xf numFmtId="0" fontId="3" fillId="8" borderId="34" xfId="0" applyFont="1" applyFill="1" applyBorder="1" applyAlignment="1" applyProtection="1">
      <alignment horizontal="center" vertical="center" wrapText="1"/>
      <protection hidden="1"/>
    </xf>
    <xf numFmtId="0" fontId="3" fillId="8" borderId="35" xfId="0" applyFont="1" applyFill="1" applyBorder="1" applyAlignment="1" applyProtection="1">
      <alignment horizontal="center" vertical="center" wrapText="1"/>
      <protection hidden="1"/>
    </xf>
    <xf numFmtId="0" fontId="3" fillId="0" borderId="36" xfId="0" applyFont="1" applyBorder="1" applyAlignment="1">
      <alignment horizontal="justify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3" borderId="32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>
      <alignment horizontal="centerContinuous" vertical="center" wrapText="1"/>
    </xf>
    <xf numFmtId="0" fontId="3" fillId="0" borderId="28" xfId="0" applyFont="1" applyBorder="1" applyAlignment="1">
      <alignment horizontal="centerContinuous" vertical="center" wrapText="1"/>
    </xf>
    <xf numFmtId="0" fontId="3" fillId="0" borderId="13" xfId="0" applyFont="1" applyBorder="1" applyAlignment="1">
      <alignment horizontal="centerContinuous" vertical="center" wrapText="1"/>
    </xf>
    <xf numFmtId="0" fontId="3" fillId="0" borderId="6" xfId="0" applyFont="1" applyBorder="1" applyAlignment="1">
      <alignment horizontal="centerContinuous" vertical="center" wrapText="1"/>
    </xf>
    <xf numFmtId="0" fontId="0" fillId="0" borderId="32" xfId="0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  <protection hidden="1"/>
    </xf>
    <xf numFmtId="0" fontId="10" fillId="0" borderId="0" xfId="1" quotePrefix="1"/>
    <xf numFmtId="0" fontId="3" fillId="0" borderId="0" xfId="0" applyFont="1" applyAlignment="1" applyProtection="1">
      <alignment vertical="center" wrapText="1"/>
      <protection hidden="1"/>
    </xf>
    <xf numFmtId="0" fontId="3" fillId="0" borderId="2" xfId="0" applyFont="1" applyBorder="1" applyAlignment="1" applyProtection="1">
      <alignment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vertical="center" wrapText="1"/>
      <protection hidden="1"/>
    </xf>
    <xf numFmtId="0" fontId="3" fillId="0" borderId="15" xfId="0" applyFont="1" applyBorder="1" applyAlignment="1" applyProtection="1">
      <alignment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justify" vertical="center" wrapText="1"/>
      <protection hidden="1"/>
    </xf>
    <xf numFmtId="0" fontId="3" fillId="0" borderId="8" xfId="0" applyFont="1" applyBorder="1" applyAlignment="1" applyProtection="1">
      <alignment vertical="center" wrapText="1"/>
      <protection hidden="1"/>
    </xf>
    <xf numFmtId="0" fontId="3" fillId="0" borderId="8" xfId="0" applyFont="1" applyBorder="1" applyAlignment="1" applyProtection="1">
      <alignment horizontal="justify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21" xfId="0" applyFont="1" applyFill="1" applyBorder="1" applyAlignment="1" applyProtection="1">
      <alignment horizontal="center" vertical="center" wrapText="1"/>
      <protection hidden="1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5" fillId="3" borderId="39" xfId="0" applyFont="1" applyFill="1" applyBorder="1" applyAlignment="1" applyProtection="1">
      <alignment horizontal="center" vertical="center"/>
      <protection hidden="1"/>
    </xf>
    <xf numFmtId="0" fontId="12" fillId="0" borderId="0" xfId="0" applyFont="1"/>
    <xf numFmtId="0" fontId="5" fillId="3" borderId="0" xfId="2" applyFont="1" applyFill="1" applyAlignment="1">
      <alignment horizontal="center" vertical="center" wrapText="1"/>
    </xf>
    <xf numFmtId="0" fontId="5" fillId="3" borderId="42" xfId="2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 hidden="1"/>
    </xf>
    <xf numFmtId="0" fontId="3" fillId="0" borderId="2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8" borderId="40" xfId="0" applyFont="1" applyFill="1" applyBorder="1"/>
    <xf numFmtId="0" fontId="3" fillId="8" borderId="0" xfId="0" applyFont="1" applyFill="1"/>
    <xf numFmtId="0" fontId="3" fillId="8" borderId="43" xfId="0" applyFont="1" applyFill="1" applyBorder="1"/>
    <xf numFmtId="0" fontId="3" fillId="0" borderId="4" xfId="0" applyFont="1" applyBorder="1" applyAlignment="1" applyProtection="1">
      <alignment horizontal="center" vertical="center" wrapText="1"/>
      <protection locked="0" hidden="1"/>
    </xf>
    <xf numFmtId="0" fontId="3" fillId="0" borderId="6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8" borderId="42" xfId="0" applyFont="1" applyFill="1" applyBorder="1"/>
    <xf numFmtId="0" fontId="3" fillId="0" borderId="6" xfId="0" applyFont="1" applyBorder="1" applyAlignment="1">
      <alignment vertical="center" wrapText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9" borderId="6" xfId="0" applyFont="1" applyFill="1" applyBorder="1" applyAlignment="1" applyProtection="1">
      <alignment horizontal="center" vertical="center" wrapText="1"/>
      <protection hidden="1"/>
    </xf>
    <xf numFmtId="0" fontId="3" fillId="11" borderId="6" xfId="0" applyFont="1" applyFill="1" applyBorder="1" applyAlignment="1" applyProtection="1">
      <alignment horizontal="center" vertical="center" wrapText="1"/>
      <protection hidden="1"/>
    </xf>
    <xf numFmtId="0" fontId="3" fillId="12" borderId="6" xfId="0" applyFont="1" applyFill="1" applyBorder="1" applyAlignment="1" applyProtection="1">
      <alignment horizontal="center" vertical="center" wrapText="1"/>
      <protection hidden="1"/>
    </xf>
    <xf numFmtId="0" fontId="13" fillId="0" borderId="23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justify" vertical="center" wrapText="1"/>
      <protection locked="0" hidden="1"/>
    </xf>
    <xf numFmtId="0" fontId="3" fillId="0" borderId="5" xfId="0" applyFont="1" applyBorder="1" applyAlignment="1" applyProtection="1">
      <alignment horizontal="justify" vertical="center" wrapText="1"/>
      <protection locked="0" hidden="1"/>
    </xf>
    <xf numFmtId="0" fontId="3" fillId="0" borderId="25" xfId="0" applyFont="1" applyBorder="1" applyAlignment="1" applyProtection="1">
      <alignment horizontal="justify" vertical="center" wrapText="1"/>
      <protection locked="0" hidden="1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vertical="center" wrapText="1"/>
    </xf>
    <xf numFmtId="0" fontId="3" fillId="0" borderId="14" xfId="0" applyFont="1" applyBorder="1" applyAlignment="1" applyProtection="1">
      <alignment horizontal="center" vertical="center" wrapText="1"/>
      <protection locked="0" hidden="1"/>
    </xf>
    <xf numFmtId="0" fontId="3" fillId="0" borderId="16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 wrapText="1"/>
      <protection locked="0" hidden="1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5" fillId="3" borderId="44" xfId="0" applyFont="1" applyFill="1" applyBorder="1" applyAlignment="1" applyProtection="1">
      <alignment horizontal="center" vertical="center" wrapText="1"/>
      <protection hidden="1"/>
    </xf>
    <xf numFmtId="0" fontId="5" fillId="3" borderId="10" xfId="0" applyFont="1" applyFill="1" applyBorder="1" applyAlignment="1" applyProtection="1">
      <alignment horizontal="center" vertical="center" wrapText="1"/>
      <protection hidden="1"/>
    </xf>
    <xf numFmtId="0" fontId="5" fillId="3" borderId="45" xfId="0" applyFont="1" applyFill="1" applyBorder="1" applyAlignment="1" applyProtection="1">
      <alignment horizontal="center" vertical="center"/>
      <protection hidden="1"/>
    </xf>
    <xf numFmtId="0" fontId="3" fillId="0" borderId="2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 wrapText="1"/>
    </xf>
    <xf numFmtId="0" fontId="15" fillId="8" borderId="44" xfId="0" applyFont="1" applyFill="1" applyBorder="1" applyAlignment="1" applyProtection="1">
      <alignment horizontal="center" vertical="center" wrapText="1"/>
      <protection hidden="1"/>
    </xf>
    <xf numFmtId="165" fontId="15" fillId="8" borderId="10" xfId="0" applyNumberFormat="1" applyFont="1" applyFill="1" applyBorder="1" applyAlignment="1" applyProtection="1">
      <alignment horizontal="center" vertical="center" wrapText="1"/>
      <protection hidden="1"/>
    </xf>
    <xf numFmtId="0" fontId="15" fillId="8" borderId="11" xfId="0" applyFont="1" applyFill="1" applyBorder="1" applyAlignment="1" applyProtection="1">
      <alignment horizontal="center" vertical="center" wrapText="1"/>
      <protection hidden="1"/>
    </xf>
    <xf numFmtId="0" fontId="15" fillId="8" borderId="45" xfId="0" applyFont="1" applyFill="1" applyBorder="1" applyAlignment="1" applyProtection="1">
      <alignment horizontal="center" vertical="center"/>
      <protection hidden="1"/>
    </xf>
    <xf numFmtId="0" fontId="5" fillId="3" borderId="49" xfId="0" applyFont="1" applyFill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>
      <alignment horizontal="centerContinuous" vertical="center" wrapText="1"/>
    </xf>
    <xf numFmtId="0" fontId="3" fillId="0" borderId="18" xfId="0" applyFont="1" applyBorder="1" applyAlignment="1">
      <alignment horizontal="centerContinuous" vertical="center" wrapText="1"/>
    </xf>
    <xf numFmtId="0" fontId="3" fillId="0" borderId="49" xfId="0" applyFont="1" applyBorder="1" applyAlignment="1">
      <alignment horizontal="centerContinuous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9" fillId="9" borderId="0" xfId="0" applyFont="1" applyFill="1" applyAlignment="1">
      <alignment horizontal="center" vertical="center"/>
    </xf>
    <xf numFmtId="0" fontId="5" fillId="3" borderId="41" xfId="2" applyFont="1" applyFill="1" applyBorder="1" applyAlignment="1">
      <alignment horizontal="center" vertical="center" wrapText="1"/>
    </xf>
    <xf numFmtId="0" fontId="3" fillId="8" borderId="52" xfId="0" applyFont="1" applyFill="1" applyBorder="1"/>
    <xf numFmtId="0" fontId="5" fillId="3" borderId="56" xfId="0" applyFont="1" applyFill="1" applyBorder="1" applyAlignment="1" applyProtection="1">
      <alignment horizontal="center" vertical="center" wrapText="1"/>
      <protection hidden="1"/>
    </xf>
    <xf numFmtId="0" fontId="5" fillId="3" borderId="12" xfId="0" applyFont="1" applyFill="1" applyBorder="1" applyAlignment="1" applyProtection="1">
      <alignment horizontal="center" vertical="center" wrapText="1"/>
      <protection hidden="1"/>
    </xf>
    <xf numFmtId="164" fontId="3" fillId="0" borderId="14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5" fillId="3" borderId="12" xfId="0" applyNumberFormat="1" applyFont="1" applyFill="1" applyBorder="1" applyAlignment="1" applyProtection="1">
      <alignment horizontal="center" vertical="center"/>
      <protection hidden="1"/>
    </xf>
    <xf numFmtId="164" fontId="5" fillId="3" borderId="10" xfId="0" applyNumberFormat="1" applyFont="1" applyFill="1" applyBorder="1" applyAlignment="1" applyProtection="1">
      <alignment horizontal="center" vertical="center"/>
      <protection hidden="1"/>
    </xf>
    <xf numFmtId="164" fontId="5" fillId="3" borderId="45" xfId="0" applyNumberFormat="1" applyFont="1" applyFill="1" applyBorder="1" applyAlignment="1" applyProtection="1">
      <alignment horizontal="center" vertical="center"/>
      <protection hidden="1"/>
    </xf>
    <xf numFmtId="0" fontId="17" fillId="8" borderId="34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 wrapText="1"/>
    </xf>
    <xf numFmtId="0" fontId="12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" fillId="8" borderId="57" xfId="0" applyFont="1" applyFill="1" applyBorder="1"/>
    <xf numFmtId="0" fontId="3" fillId="8" borderId="58" xfId="0" applyFont="1" applyFill="1" applyBorder="1"/>
    <xf numFmtId="0" fontId="6" fillId="6" borderId="13" xfId="0" applyFont="1" applyFill="1" applyBorder="1" applyAlignment="1" applyProtection="1">
      <alignment horizontal="center" vertical="center" wrapText="1"/>
      <protection hidden="1"/>
    </xf>
    <xf numFmtId="0" fontId="6" fillId="6" borderId="17" xfId="0" applyFont="1" applyFill="1" applyBorder="1" applyAlignment="1" applyProtection="1">
      <alignment horizontal="center" vertical="center" wrapText="1"/>
      <protection hidden="1"/>
    </xf>
    <xf numFmtId="0" fontId="6" fillId="6" borderId="18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18" xfId="0" applyFont="1" applyBorder="1" applyAlignment="1" applyProtection="1">
      <alignment horizontal="center" vertical="center" wrapText="1"/>
      <protection locked="0" hidden="1"/>
    </xf>
    <xf numFmtId="0" fontId="6" fillId="7" borderId="13" xfId="0" applyFont="1" applyFill="1" applyBorder="1" applyAlignment="1" applyProtection="1">
      <alignment horizontal="center" vertical="center" wrapText="1"/>
      <protection hidden="1"/>
    </xf>
    <xf numFmtId="0" fontId="6" fillId="7" borderId="17" xfId="0" applyFont="1" applyFill="1" applyBorder="1" applyAlignment="1" applyProtection="1">
      <alignment horizontal="center" vertical="center" wrapText="1"/>
      <protection hidden="1"/>
    </xf>
    <xf numFmtId="0" fontId="6" fillId="7" borderId="18" xfId="0" applyFont="1" applyFill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/>
      <protection hidden="1"/>
    </xf>
    <xf numFmtId="0" fontId="5" fillId="3" borderId="29" xfId="0" applyFont="1" applyFill="1" applyBorder="1" applyAlignment="1" applyProtection="1">
      <alignment horizontal="center" vertical="center"/>
      <protection hidden="1"/>
    </xf>
    <xf numFmtId="0" fontId="3" fillId="0" borderId="16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29" xfId="0" applyFont="1" applyFill="1" applyBorder="1" applyAlignment="1" applyProtection="1">
      <alignment horizontal="center" vertical="center" wrapText="1"/>
      <protection hidden="1"/>
    </xf>
    <xf numFmtId="0" fontId="5" fillId="3" borderId="53" xfId="0" applyFont="1" applyFill="1" applyBorder="1" applyAlignment="1" applyProtection="1">
      <alignment horizontal="center" vertical="center" wrapText="1"/>
      <protection hidden="1"/>
    </xf>
    <xf numFmtId="0" fontId="5" fillId="3" borderId="54" xfId="0" applyFont="1" applyFill="1" applyBorder="1" applyAlignment="1" applyProtection="1">
      <alignment horizontal="center" vertical="center" wrapText="1"/>
      <protection hidden="1"/>
    </xf>
    <xf numFmtId="0" fontId="5" fillId="3" borderId="55" xfId="0" applyFont="1" applyFill="1" applyBorder="1" applyAlignment="1" applyProtection="1">
      <alignment horizontal="center" vertical="center" wrapText="1"/>
      <protection hidden="1"/>
    </xf>
    <xf numFmtId="0" fontId="3" fillId="8" borderId="0" xfId="0" applyFont="1" applyFill="1" applyBorder="1" applyAlignment="1" applyProtection="1">
      <alignment horizontal="center" vertical="center" wrapText="1"/>
      <protection hidden="1"/>
    </xf>
  </cellXfs>
  <cellStyles count="3">
    <cellStyle name="Hipervínculo" xfId="1" builtinId="8"/>
    <cellStyle name="Normal" xfId="0" builtinId="0"/>
    <cellStyle name="Normal 4 2" xfId="2" xr:uid="{F294BE95-98CD-4B63-8119-7A475FC905ED}"/>
  </cellStyles>
  <dxfs count="164">
    <dxf>
      <font>
        <color theme="0"/>
      </font>
      <fill>
        <patternFill>
          <bgColor rgb="FFFF4040"/>
        </patternFill>
      </fill>
    </dxf>
    <dxf>
      <font>
        <color theme="0"/>
      </font>
      <fill>
        <patternFill>
          <bgColor rgb="FF3CB371"/>
        </patternFill>
      </fill>
    </dxf>
    <dxf>
      <font>
        <color theme="0"/>
      </font>
      <fill>
        <patternFill>
          <bgColor rgb="FFFF9800"/>
        </patternFill>
      </fill>
    </dxf>
    <dxf>
      <font>
        <color theme="0"/>
      </font>
      <fill>
        <patternFill>
          <bgColor rgb="FF4169FF"/>
        </patternFill>
      </fill>
    </dxf>
    <dxf>
      <font>
        <color theme="0"/>
      </font>
      <fill>
        <patternFill>
          <bgColor rgb="FFFF4040"/>
        </patternFill>
      </fill>
    </dxf>
    <dxf>
      <font>
        <color theme="0"/>
      </font>
      <fill>
        <patternFill>
          <bgColor rgb="FF3CB371"/>
        </patternFill>
      </fill>
    </dxf>
    <dxf>
      <font>
        <color theme="0"/>
      </font>
      <fill>
        <patternFill>
          <bgColor rgb="FFFF9800"/>
        </patternFill>
      </fill>
    </dxf>
    <dxf>
      <font>
        <color theme="0"/>
      </font>
      <fill>
        <patternFill>
          <bgColor rgb="FF4169FF"/>
        </patternFill>
      </fill>
    </dxf>
    <dxf>
      <font>
        <color theme="0"/>
      </font>
      <fill>
        <patternFill>
          <bgColor rgb="FFFF4040"/>
        </patternFill>
      </fill>
    </dxf>
    <dxf>
      <font>
        <color theme="0"/>
      </font>
      <fill>
        <patternFill>
          <bgColor rgb="FF3CB371"/>
        </patternFill>
      </fill>
    </dxf>
    <dxf>
      <font>
        <color theme="0"/>
      </font>
      <fill>
        <patternFill>
          <bgColor rgb="FFFF9800"/>
        </patternFill>
      </fill>
    </dxf>
    <dxf>
      <font>
        <color theme="0"/>
      </font>
      <fill>
        <patternFill>
          <bgColor rgb="FF4169FF"/>
        </patternFill>
      </fill>
    </dxf>
    <dxf>
      <font>
        <color theme="0"/>
      </font>
      <fill>
        <patternFill>
          <bgColor rgb="FFFF4040"/>
        </patternFill>
      </fill>
    </dxf>
    <dxf>
      <font>
        <color theme="0"/>
      </font>
      <fill>
        <patternFill>
          <bgColor rgb="FF3CB371"/>
        </patternFill>
      </fill>
    </dxf>
    <dxf>
      <font>
        <color theme="0"/>
      </font>
      <fill>
        <patternFill>
          <bgColor rgb="FFFF9800"/>
        </patternFill>
      </fill>
    </dxf>
    <dxf>
      <font>
        <color theme="0"/>
      </font>
      <fill>
        <patternFill>
          <bgColor rgb="FF4169FF"/>
        </patternFill>
      </fill>
    </dxf>
    <dxf>
      <font>
        <color theme="0"/>
      </font>
      <fill>
        <patternFill>
          <bgColor rgb="FFFF4040"/>
        </patternFill>
      </fill>
    </dxf>
    <dxf>
      <font>
        <color theme="0"/>
      </font>
      <fill>
        <patternFill>
          <bgColor rgb="FF3CB371"/>
        </patternFill>
      </fill>
    </dxf>
    <dxf>
      <font>
        <color theme="0"/>
      </font>
      <fill>
        <patternFill>
          <bgColor rgb="FFFF9800"/>
        </patternFill>
      </fill>
    </dxf>
    <dxf>
      <font>
        <color theme="0"/>
      </font>
      <fill>
        <patternFill>
          <bgColor rgb="FF4169FF"/>
        </patternFill>
      </fill>
    </dxf>
    <dxf>
      <font>
        <color theme="0"/>
      </font>
      <fill>
        <patternFill>
          <bgColor rgb="FFFF4040"/>
        </patternFill>
      </fill>
    </dxf>
    <dxf>
      <font>
        <color theme="0"/>
      </font>
      <fill>
        <patternFill>
          <bgColor rgb="FF3CB371"/>
        </patternFill>
      </fill>
    </dxf>
    <dxf>
      <font>
        <color theme="0"/>
      </font>
      <fill>
        <patternFill>
          <bgColor rgb="FFFF9800"/>
        </patternFill>
      </fill>
    </dxf>
    <dxf>
      <font>
        <color theme="0"/>
      </font>
      <fill>
        <patternFill>
          <bgColor rgb="FF4169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>
        <left/>
        <right/>
        <top style="thin">
          <color theme="9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numFmt numFmtId="0" formatCode="General"/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indexed="64"/>
        </top>
        <bottom/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indexed="64"/>
        </top>
        <bottom/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medium">
          <color auto="1"/>
        </left>
        <right style="medium">
          <color auto="1"/>
        </right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medium">
          <color auto="1"/>
        </left>
        <right style="medium">
          <color auto="1"/>
        </right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indexed="64"/>
        </top>
        <bottom/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59999389629810485"/>
        </patternFill>
      </fill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59999389629810485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>
        <left/>
        <right/>
        <top style="thin">
          <color indexed="64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indexed="64"/>
        </top>
        <bottom/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indexed="64"/>
        </top>
        <bottom/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medium">
          <color auto="1"/>
        </left>
        <right style="medium">
          <color auto="1"/>
        </right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medium">
          <color auto="1"/>
        </left>
        <right style="medium">
          <color auto="1"/>
        </right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/>
        <top style="thin">
          <color indexed="64"/>
        </top>
        <bottom/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E2EFDA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59999389629810485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  <fill>
        <patternFill patternType="solid">
          <fgColor rgb="FF000000"/>
          <bgColor rgb="FFC6E0B4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  <fill>
        <patternFill patternType="solid">
          <fgColor indexed="64"/>
          <bgColor theme="9" tint="0.79998168889431442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ova Light"/>
        <family val="2"/>
        <scheme val="none"/>
      </font>
      <fill>
        <patternFill patternType="solid">
          <fgColor indexed="64"/>
          <bgColor rgb="FF128C5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ova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ova Light"/>
        <family val="2"/>
        <scheme val="none"/>
      </font>
    </dxf>
  </dxfs>
  <tableStyles count="0" defaultTableStyle="TableStyleMedium2" defaultPivotStyle="PivotStyleLight16"/>
  <colors>
    <mruColors>
      <color rgb="FF46B978"/>
      <color rgb="FF4169FF"/>
      <color rgb="FF3CB371"/>
      <color rgb="FFFF4040"/>
      <color rgb="FFFF9800"/>
      <color rgb="FF128C5B"/>
      <color rgb="FF2E8B57"/>
      <color rgb="FF859FFF"/>
      <color rgb="FF1E90FF"/>
      <color rgb="FFF393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AGI Ejemplo'!A1"/><Relationship Id="rId3" Type="http://schemas.openxmlformats.org/officeDocument/2006/relationships/hyperlink" Target="#'MML Ejemplo'!A1"/><Relationship Id="rId7" Type="http://schemas.openxmlformats.org/officeDocument/2006/relationships/hyperlink" Target="#'A Alternativas'!A1"/><Relationship Id="rId12" Type="http://schemas.openxmlformats.org/officeDocument/2006/relationships/hyperlink" Target="#'AG Inter&#233;s'!A1"/><Relationship Id="rId2" Type="http://schemas.openxmlformats.org/officeDocument/2006/relationships/hyperlink" Target="#'Ppto Ejemplo'!A1"/><Relationship Id="rId1" Type="http://schemas.openxmlformats.org/officeDocument/2006/relationships/image" Target="../media/image1.png"/><Relationship Id="rId6" Type="http://schemas.openxmlformats.org/officeDocument/2006/relationships/hyperlink" Target="#'A Objetivos'!A1"/><Relationship Id="rId11" Type="http://schemas.openxmlformats.org/officeDocument/2006/relationships/hyperlink" Target="#'C B&#225;sicos'!A1"/><Relationship Id="rId5" Type="http://schemas.openxmlformats.org/officeDocument/2006/relationships/hyperlink" Target="#'A Problemas'!A1"/><Relationship Id="rId10" Type="http://schemas.openxmlformats.org/officeDocument/2006/relationships/hyperlink" Target="#'Matriz ML'!A1"/><Relationship Id="rId4" Type="http://schemas.openxmlformats.org/officeDocument/2006/relationships/hyperlink" Target="#'CB Ejemplo'!A1"/><Relationship Id="rId9" Type="http://schemas.openxmlformats.org/officeDocument/2006/relationships/hyperlink" Target="#Presupuesto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Inicio!A1"/><Relationship Id="rId1" Type="http://schemas.openxmlformats.org/officeDocument/2006/relationships/hyperlink" Target="#Men&#250;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Inicio!A1"/><Relationship Id="rId1" Type="http://schemas.openxmlformats.org/officeDocument/2006/relationships/hyperlink" Target="#Men&#250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95250</xdr:rowOff>
    </xdr:from>
    <xdr:to>
      <xdr:col>2</xdr:col>
      <xdr:colOff>0</xdr:colOff>
      <xdr:row>0</xdr:row>
      <xdr:rowOff>547422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0AC76E-E0B2-47DF-BB6F-B5380466C4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9789" t="24153" r="20459" b="39453"/>
        <a:stretch/>
      </xdr:blipFill>
      <xdr:spPr>
        <a:xfrm>
          <a:off x="323850" y="95250"/>
          <a:ext cx="1409700" cy="452172"/>
        </a:xfrm>
        <a:prstGeom prst="rect">
          <a:avLst/>
        </a:prstGeom>
      </xdr:spPr>
    </xdr:pic>
    <xdr:clientData/>
  </xdr:twoCellAnchor>
  <xdr:twoCellAnchor editAs="oneCell">
    <xdr:from>
      <xdr:col>7</xdr:col>
      <xdr:colOff>6350</xdr:colOff>
      <xdr:row>0</xdr:row>
      <xdr:rowOff>101599</xdr:rowOff>
    </xdr:from>
    <xdr:to>
      <xdr:col>8</xdr:col>
      <xdr:colOff>0</xdr:colOff>
      <xdr:row>0</xdr:row>
      <xdr:rowOff>674698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5692666-D5CA-4856-90DC-76D874925C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9789" t="24153" r="20459" b="39453"/>
        <a:stretch/>
      </xdr:blipFill>
      <xdr:spPr>
        <a:xfrm>
          <a:off x="8223827" y="101599"/>
          <a:ext cx="1422400" cy="573099"/>
        </a:xfrm>
        <a:prstGeom prst="rect">
          <a:avLst/>
        </a:prstGeom>
      </xdr:spPr>
    </xdr:pic>
    <xdr:clientData/>
  </xdr:twoCellAnchor>
  <xdr:twoCellAnchor>
    <xdr:from>
      <xdr:col>5</xdr:col>
      <xdr:colOff>1347854</xdr:colOff>
      <xdr:row>2</xdr:row>
      <xdr:rowOff>9525</xdr:rowOff>
    </xdr:from>
    <xdr:to>
      <xdr:col>7</xdr:col>
      <xdr:colOff>51899</xdr:colOff>
      <xdr:row>6</xdr:row>
      <xdr:rowOff>62616</xdr:rowOff>
    </xdr:to>
    <xdr:sp macro="" textlink="">
      <xdr:nvSpPr>
        <xdr:cNvPr id="22" name="Rectángulo: esquinas redondeadas 21">
          <a:hlinkClick xmlns:r="http://schemas.openxmlformats.org/officeDocument/2006/relationships" r:id="rId2" tooltip="Construcción del Presupuesto"/>
          <a:extLst>
            <a:ext uri="{FF2B5EF4-FFF2-40B4-BE49-F238E27FC236}">
              <a16:creationId xmlns:a16="http://schemas.microsoft.com/office/drawing/2014/main" id="{9BCF6191-D201-4F54-921D-D7678DBBE3A5}"/>
            </a:ext>
          </a:extLst>
        </xdr:cNvPr>
        <xdr:cNvSpPr/>
      </xdr:nvSpPr>
      <xdr:spPr>
        <a:xfrm>
          <a:off x="7363036" y="898525"/>
          <a:ext cx="1295999" cy="792000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6. Ejemplo</a:t>
          </a:r>
          <a:endParaRPr lang="es-419"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latin typeface="Arial Nova Light" panose="020B0304020202020204" pitchFamily="34" charset="0"/>
            </a:rPr>
            <a:t>Presupuesto de Actividades</a:t>
          </a:r>
        </a:p>
      </xdr:txBody>
    </xdr:sp>
    <xdr:clientData/>
  </xdr:twoCellAnchor>
  <xdr:twoCellAnchor>
    <xdr:from>
      <xdr:col>7</xdr:col>
      <xdr:colOff>323850</xdr:colOff>
      <xdr:row>2</xdr:row>
      <xdr:rowOff>9525</xdr:rowOff>
    </xdr:from>
    <xdr:to>
      <xdr:col>8</xdr:col>
      <xdr:colOff>0</xdr:colOff>
      <xdr:row>6</xdr:row>
      <xdr:rowOff>66675</xdr:rowOff>
    </xdr:to>
    <xdr:sp macro="" textlink="">
      <xdr:nvSpPr>
        <xdr:cNvPr id="23" name="Rectángulo: esquinas redondeadas 22">
          <a:hlinkClick xmlns:r="http://schemas.openxmlformats.org/officeDocument/2006/relationships" r:id="rId3" tooltip="Matriz de Marco Lógico"/>
          <a:extLst>
            <a:ext uri="{FF2B5EF4-FFF2-40B4-BE49-F238E27FC236}">
              <a16:creationId xmlns:a16="http://schemas.microsoft.com/office/drawing/2014/main" id="{FE895B75-1700-41D8-907B-D20189B1DE14}"/>
            </a:ext>
            <a:ext uri="{147F2762-F138-4A5C-976F-8EAC2B608ADB}">
              <a16:predDERef xmlns:a16="http://schemas.microsoft.com/office/drawing/2014/main" pred="{9BCF6191-D201-4F54-921D-D7678DBBE3A5}"/>
            </a:ext>
          </a:extLst>
        </xdr:cNvPr>
        <xdr:cNvSpPr/>
      </xdr:nvSpPr>
      <xdr:spPr>
        <a:xfrm>
          <a:off x="8930986" y="898525"/>
          <a:ext cx="1177059" cy="796059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7. Ejemplo</a:t>
          </a:r>
          <a:endParaRPr lang="es-419" sz="1100" b="1">
            <a:latin typeface="Arial Nova Light" panose="020B0304020202020204" pitchFamily="34" charset="0"/>
          </a:endParaRPr>
        </a:p>
        <a:p>
          <a:pPr algn="ctr"/>
          <a:endParaRPr lang="es-419" sz="550" b="1"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latin typeface="Arial Nova Light" panose="020B0304020202020204" pitchFamily="34" charset="0"/>
            </a:rPr>
            <a:t>Matriz </a:t>
          </a:r>
          <a:r>
            <a:rPr lang="es-419" sz="1100" b="1" baseline="0">
              <a:latin typeface="Arial Nova Light" panose="020B0304020202020204" pitchFamily="34" charset="0"/>
            </a:rPr>
            <a:t> </a:t>
          </a:r>
          <a:r>
            <a:rPr lang="es-419" sz="1100" b="1">
              <a:latin typeface="Arial Nova Light" panose="020B0304020202020204" pitchFamily="34" charset="0"/>
            </a:rPr>
            <a:t>Marco</a:t>
          </a:r>
          <a:r>
            <a:rPr lang="es-419" sz="1100" b="1" baseline="0">
              <a:latin typeface="Arial Nova Light" panose="020B0304020202020204" pitchFamily="34" charset="0"/>
            </a:rPr>
            <a:t> Lógico</a:t>
          </a:r>
          <a:endParaRPr lang="es-419" sz="1100" b="1">
            <a:latin typeface="Arial Nova Light" panose="020B0304020202020204" pitchFamily="34" charset="0"/>
          </a:endParaRPr>
        </a:p>
      </xdr:txBody>
    </xdr:sp>
    <xdr:clientData/>
  </xdr:twoCellAnchor>
  <xdr:twoCellAnchor>
    <xdr:from>
      <xdr:col>0</xdr:col>
      <xdr:colOff>315272</xdr:colOff>
      <xdr:row>2</xdr:row>
      <xdr:rowOff>9525</xdr:rowOff>
    </xdr:from>
    <xdr:to>
      <xdr:col>1</xdr:col>
      <xdr:colOff>1077772</xdr:colOff>
      <xdr:row>6</xdr:row>
      <xdr:rowOff>62616</xdr:rowOff>
    </xdr:to>
    <xdr:sp macro="" textlink="">
      <xdr:nvSpPr>
        <xdr:cNvPr id="24" name="Rectángulo: esquinas redondeadas 23">
          <a:hlinkClick xmlns:r="http://schemas.openxmlformats.org/officeDocument/2006/relationships" r:id="rId4" tooltip="1. Ejemplo Conceptos Básicos"/>
          <a:extLst>
            <a:ext uri="{FF2B5EF4-FFF2-40B4-BE49-F238E27FC236}">
              <a16:creationId xmlns:a16="http://schemas.microsoft.com/office/drawing/2014/main" id="{88872797-6CBE-477A-84C0-B73884E814E0}"/>
            </a:ext>
            <a:ext uri="{147F2762-F138-4A5C-976F-8EAC2B608ADB}">
              <a16:predDERef xmlns:a16="http://schemas.microsoft.com/office/drawing/2014/main" pred="{FE895B75-1700-41D8-907B-D20189B1DE14}"/>
            </a:ext>
          </a:extLst>
        </xdr:cNvPr>
        <xdr:cNvSpPr/>
      </xdr:nvSpPr>
      <xdr:spPr>
        <a:xfrm>
          <a:off x="315272" y="898525"/>
          <a:ext cx="1080000" cy="792000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1100" b="1">
              <a:solidFill>
                <a:schemeClr val="lt1"/>
              </a:solidFill>
              <a:latin typeface="Arial Nova Light" panose="020B0304020202020204" pitchFamily="34" charset="0"/>
            </a:rPr>
            <a:t>1. Ejemplo</a:t>
          </a:r>
          <a:endParaRPr lang="en-US" sz="500" b="1">
            <a:solidFill>
              <a:schemeClr val="lt1"/>
            </a:solidFill>
            <a:latin typeface="Arial Nova Light" panose="020B0304020202020204" pitchFamily="34" charset="0"/>
          </a:endParaRPr>
        </a:p>
        <a:p>
          <a:pPr marL="0" indent="0" algn="ctr"/>
          <a:endParaRPr lang="en-US" sz="1100" b="1">
            <a:solidFill>
              <a:schemeClr val="lt1"/>
            </a:solidFill>
            <a:latin typeface="Arial Nova Light" panose="020B0304020202020204" pitchFamily="34" charset="0"/>
          </a:endParaRPr>
        </a:p>
        <a:p>
          <a:pPr marL="0" indent="0" algn="ctr"/>
          <a:r>
            <a:rPr lang="en-US" sz="1100" b="1">
              <a:solidFill>
                <a:schemeClr val="lt1"/>
              </a:solidFill>
              <a:latin typeface="Arial Nova Light" panose="020B0304020202020204" pitchFamily="34" charset="0"/>
            </a:rPr>
            <a:t>Conceptos </a:t>
          </a:r>
        </a:p>
        <a:p>
          <a:pPr marL="0" indent="0" algn="ctr"/>
          <a:r>
            <a:rPr lang="en-US" sz="1100" b="1">
              <a:solidFill>
                <a:schemeClr val="lt1"/>
              </a:solidFill>
              <a:latin typeface="Arial Nova Light" panose="020B0304020202020204" pitchFamily="34" charset="0"/>
            </a:rPr>
            <a:t>Básicos</a:t>
          </a:r>
        </a:p>
      </xdr:txBody>
    </xdr:sp>
    <xdr:clientData/>
  </xdr:twoCellAnchor>
  <xdr:twoCellAnchor>
    <xdr:from>
      <xdr:col>3</xdr:col>
      <xdr:colOff>1171269</xdr:colOff>
      <xdr:row>2</xdr:row>
      <xdr:rowOff>9525</xdr:rowOff>
    </xdr:from>
    <xdr:to>
      <xdr:col>3</xdr:col>
      <xdr:colOff>2251269</xdr:colOff>
      <xdr:row>6</xdr:row>
      <xdr:rowOff>62616</xdr:rowOff>
    </xdr:to>
    <xdr:sp macro="" textlink="">
      <xdr:nvSpPr>
        <xdr:cNvPr id="26" name="Rectángulo: esquinas redondeadas 25">
          <a:hlinkClick xmlns:r="http://schemas.openxmlformats.org/officeDocument/2006/relationships" r:id="rId5" tooltip="Análisis de Problemas"/>
          <a:extLst>
            <a:ext uri="{FF2B5EF4-FFF2-40B4-BE49-F238E27FC236}">
              <a16:creationId xmlns:a16="http://schemas.microsoft.com/office/drawing/2014/main" id="{83EEB258-2756-40E1-9CB4-5A1C3C5382C4}"/>
            </a:ext>
          </a:extLst>
        </xdr:cNvPr>
        <xdr:cNvSpPr/>
      </xdr:nvSpPr>
      <xdr:spPr>
        <a:xfrm>
          <a:off x="3307178" y="898525"/>
          <a:ext cx="1080000" cy="792000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3. Ejemplo</a:t>
          </a:r>
          <a:endParaRPr lang="es-419"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latin typeface="Arial Nova Light" panose="020B0304020202020204" pitchFamily="34" charset="0"/>
            </a:rPr>
            <a:t>Análisis de Problemas</a:t>
          </a:r>
        </a:p>
      </xdr:txBody>
    </xdr:sp>
    <xdr:clientData/>
  </xdr:twoCellAnchor>
  <xdr:twoCellAnchor>
    <xdr:from>
      <xdr:col>3</xdr:col>
      <xdr:colOff>2523222</xdr:colOff>
      <xdr:row>2</xdr:row>
      <xdr:rowOff>9525</xdr:rowOff>
    </xdr:from>
    <xdr:to>
      <xdr:col>4</xdr:col>
      <xdr:colOff>41449</xdr:colOff>
      <xdr:row>6</xdr:row>
      <xdr:rowOff>66675</xdr:rowOff>
    </xdr:to>
    <xdr:sp macro="" textlink="">
      <xdr:nvSpPr>
        <xdr:cNvPr id="27" name="Rectángulo: esquinas redondeadas 26">
          <a:hlinkClick xmlns:r="http://schemas.openxmlformats.org/officeDocument/2006/relationships" r:id="rId6" tooltip="Análisis de Objetivos"/>
          <a:extLst>
            <a:ext uri="{FF2B5EF4-FFF2-40B4-BE49-F238E27FC236}">
              <a16:creationId xmlns:a16="http://schemas.microsoft.com/office/drawing/2014/main" id="{1A8AAA24-8F29-46F8-96C7-A6395992DD57}"/>
            </a:ext>
            <a:ext uri="{147F2762-F138-4A5C-976F-8EAC2B608ADB}">
              <a16:predDERef xmlns:a16="http://schemas.microsoft.com/office/drawing/2014/main" pred="{83EEB258-2756-40E1-9CB4-5A1C3C5382C4}"/>
            </a:ext>
          </a:extLst>
        </xdr:cNvPr>
        <xdr:cNvSpPr/>
      </xdr:nvSpPr>
      <xdr:spPr>
        <a:xfrm>
          <a:off x="4659131" y="898525"/>
          <a:ext cx="1080000" cy="796059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4. ejemplo</a:t>
          </a:r>
          <a:endParaRPr lang="es-419"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latin typeface="Arial Nova Light" panose="020B0304020202020204" pitchFamily="34" charset="0"/>
            </a:rPr>
            <a:t>Análisis de Obejtivos</a:t>
          </a:r>
        </a:p>
      </xdr:txBody>
    </xdr:sp>
    <xdr:clientData/>
  </xdr:twoCellAnchor>
  <xdr:twoCellAnchor>
    <xdr:from>
      <xdr:col>4</xdr:col>
      <xdr:colOff>313402</xdr:colOff>
      <xdr:row>2</xdr:row>
      <xdr:rowOff>9525</xdr:rowOff>
    </xdr:from>
    <xdr:to>
      <xdr:col>5</xdr:col>
      <xdr:colOff>1075902</xdr:colOff>
      <xdr:row>6</xdr:row>
      <xdr:rowOff>62616</xdr:rowOff>
    </xdr:to>
    <xdr:sp macro="" textlink="">
      <xdr:nvSpPr>
        <xdr:cNvPr id="28" name="Rectángulo: esquinas redondeadas 27">
          <a:hlinkClick xmlns:r="http://schemas.openxmlformats.org/officeDocument/2006/relationships" r:id="rId7" tooltip="Análisis de Alternativas"/>
          <a:extLst>
            <a:ext uri="{FF2B5EF4-FFF2-40B4-BE49-F238E27FC236}">
              <a16:creationId xmlns:a16="http://schemas.microsoft.com/office/drawing/2014/main" id="{699CAA2F-E033-458D-B7CD-E901BDFA5277}"/>
            </a:ext>
          </a:extLst>
        </xdr:cNvPr>
        <xdr:cNvSpPr/>
      </xdr:nvSpPr>
      <xdr:spPr>
        <a:xfrm>
          <a:off x="6011084" y="898525"/>
          <a:ext cx="1080000" cy="792000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5. Ejemplo</a:t>
          </a:r>
          <a:endParaRPr lang="es-419"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latin typeface="Arial Nova Light" panose="020B0304020202020204" pitchFamily="34" charset="0"/>
            </a:rPr>
            <a:t>Análisis de Alternativas</a:t>
          </a:r>
        </a:p>
      </xdr:txBody>
    </xdr:sp>
    <xdr:clientData/>
  </xdr:twoCellAnchor>
  <xdr:twoCellAnchor>
    <xdr:from>
      <xdr:col>1</xdr:col>
      <xdr:colOff>1349725</xdr:colOff>
      <xdr:row>2</xdr:row>
      <xdr:rowOff>9524</xdr:rowOff>
    </xdr:from>
    <xdr:to>
      <xdr:col>3</xdr:col>
      <xdr:colOff>899316</xdr:colOff>
      <xdr:row>7</xdr:row>
      <xdr:rowOff>60613</xdr:rowOff>
    </xdr:to>
    <xdr:sp macro="" textlink="">
      <xdr:nvSpPr>
        <xdr:cNvPr id="30" name="Rectángulo: esquinas redondeadas 29">
          <a:hlinkClick xmlns:r="http://schemas.openxmlformats.org/officeDocument/2006/relationships" r:id="rId8" tooltip="Análisis de Involucrados"/>
          <a:extLst>
            <a:ext uri="{FF2B5EF4-FFF2-40B4-BE49-F238E27FC236}">
              <a16:creationId xmlns:a16="http://schemas.microsoft.com/office/drawing/2014/main" id="{CF1C81F1-1917-433A-9A4C-D7FD93C235C6}"/>
            </a:ext>
            <a:ext uri="{147F2762-F138-4A5C-976F-8EAC2B608ADB}">
              <a16:predDERef xmlns:a16="http://schemas.microsoft.com/office/drawing/2014/main" pred="{699CAA2F-E033-458D-B7CD-E901BDFA5277}"/>
            </a:ext>
          </a:extLst>
        </xdr:cNvPr>
        <xdr:cNvSpPr/>
      </xdr:nvSpPr>
      <xdr:spPr>
        <a:xfrm>
          <a:off x="1652793" y="901410"/>
          <a:ext cx="1281409" cy="1003589"/>
        </a:xfrm>
        <a:prstGeom prst="roundRect">
          <a:avLst/>
        </a:prstGeom>
        <a:solidFill>
          <a:srgbClr val="128C5B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rPr>
            <a:t>2. Ejemplo</a:t>
          </a:r>
        </a:p>
        <a:p>
          <a:pPr marL="0" indent="0" algn="ctr"/>
          <a:endParaRPr lang="es-419" sz="550" b="1">
            <a:solidFill>
              <a:schemeClr val="lt1"/>
            </a:solidFill>
            <a:latin typeface="Arial Nova Light" panose="020B0304020202020204" pitchFamily="34" charset="0"/>
            <a:ea typeface="+mn-ea"/>
            <a:cs typeface="+mn-cs"/>
          </a:endParaRPr>
        </a:p>
        <a:p>
          <a:pPr marL="0" indent="0" algn="ctr"/>
          <a:r>
            <a:rPr lang="es-419" sz="11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rPr>
            <a:t>Análisis de Grupos de Interés</a:t>
          </a:r>
        </a:p>
      </xdr:txBody>
    </xdr:sp>
    <xdr:clientData/>
  </xdr:twoCellAnchor>
  <xdr:twoCellAnchor>
    <xdr:from>
      <xdr:col>5</xdr:col>
      <xdr:colOff>1366038</xdr:colOff>
      <xdr:row>8</xdr:row>
      <xdr:rowOff>182713</xdr:rowOff>
    </xdr:from>
    <xdr:to>
      <xdr:col>7</xdr:col>
      <xdr:colOff>70083</xdr:colOff>
      <xdr:row>13</xdr:row>
      <xdr:rowOff>49363</xdr:rowOff>
    </xdr:to>
    <xdr:sp macro="" textlink="">
      <xdr:nvSpPr>
        <xdr:cNvPr id="34" name="Rectángulo: esquinas redondeadas 33">
          <a:hlinkClick xmlns:r="http://schemas.openxmlformats.org/officeDocument/2006/relationships" r:id="rId9" tooltip="Construcción del Presupuesto"/>
          <a:extLst>
            <a:ext uri="{FF2B5EF4-FFF2-40B4-BE49-F238E27FC236}">
              <a16:creationId xmlns:a16="http://schemas.microsoft.com/office/drawing/2014/main" id="{5E301299-4A7F-4D80-BE67-41485AD6AE8C}"/>
            </a:ext>
            <a:ext uri="{147F2762-F138-4A5C-976F-8EAC2B608ADB}">
              <a16:predDERef xmlns:a16="http://schemas.microsoft.com/office/drawing/2014/main" pred="{CF1C81F1-1917-433A-9A4C-D7FD93C235C6}"/>
            </a:ext>
          </a:extLst>
        </xdr:cNvPr>
        <xdr:cNvSpPr/>
      </xdr:nvSpPr>
      <xdr:spPr>
        <a:xfrm>
          <a:off x="7381220" y="2180077"/>
          <a:ext cx="1295999" cy="790286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6. Estructura</a:t>
          </a:r>
          <a:endParaRPr lang="es-419">
            <a:solidFill>
              <a:schemeClr val="tx1">
                <a:lumMod val="85000"/>
                <a:lumOff val="15000"/>
              </a:schemeClr>
            </a:solidFill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Presupuesto de Actividades</a:t>
          </a:r>
        </a:p>
      </xdr:txBody>
    </xdr:sp>
    <xdr:clientData/>
  </xdr:twoCellAnchor>
  <xdr:twoCellAnchor>
    <xdr:from>
      <xdr:col>7</xdr:col>
      <xdr:colOff>342900</xdr:colOff>
      <xdr:row>8</xdr:row>
      <xdr:rowOff>182713</xdr:rowOff>
    </xdr:from>
    <xdr:to>
      <xdr:col>8</xdr:col>
      <xdr:colOff>29991</xdr:colOff>
      <xdr:row>13</xdr:row>
      <xdr:rowOff>49363</xdr:rowOff>
    </xdr:to>
    <xdr:sp macro="" textlink="">
      <xdr:nvSpPr>
        <xdr:cNvPr id="35" name="Rectángulo: esquinas redondeadas 34">
          <a:hlinkClick xmlns:r="http://schemas.openxmlformats.org/officeDocument/2006/relationships" r:id="rId10" tooltip="Matriz de Marco Lógico"/>
          <a:extLst>
            <a:ext uri="{FF2B5EF4-FFF2-40B4-BE49-F238E27FC236}">
              <a16:creationId xmlns:a16="http://schemas.microsoft.com/office/drawing/2014/main" id="{1A0B01BB-97A6-4ED2-ACED-A4239167E9C0}"/>
            </a:ext>
            <a:ext uri="{147F2762-F138-4A5C-976F-8EAC2B608ADB}">
              <a16:predDERef xmlns:a16="http://schemas.microsoft.com/office/drawing/2014/main" pred="{5E301299-4A7F-4D80-BE67-41485AD6AE8C}"/>
            </a:ext>
          </a:extLst>
        </xdr:cNvPr>
        <xdr:cNvSpPr/>
      </xdr:nvSpPr>
      <xdr:spPr>
        <a:xfrm>
          <a:off x="8950036" y="2180077"/>
          <a:ext cx="1188000" cy="790286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7. Estructura</a:t>
          </a:r>
          <a:endParaRPr lang="es-419" sz="110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Matriz </a:t>
          </a:r>
          <a:r>
            <a:rPr lang="es-419" sz="1100" b="1" baseline="0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 </a:t>
          </a: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Marco</a:t>
          </a:r>
          <a:r>
            <a:rPr lang="es-419" sz="1100" b="1" baseline="0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 Lógico</a:t>
          </a:r>
          <a:endParaRPr lang="es-419" sz="110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</xdr:txBody>
    </xdr:sp>
    <xdr:clientData/>
  </xdr:twoCellAnchor>
  <xdr:twoCellAnchor>
    <xdr:from>
      <xdr:col>1</xdr:col>
      <xdr:colOff>11626</xdr:colOff>
      <xdr:row>8</xdr:row>
      <xdr:rowOff>182713</xdr:rowOff>
    </xdr:from>
    <xdr:to>
      <xdr:col>1</xdr:col>
      <xdr:colOff>1091626</xdr:colOff>
      <xdr:row>13</xdr:row>
      <xdr:rowOff>51077</xdr:rowOff>
    </xdr:to>
    <xdr:sp macro="" textlink="">
      <xdr:nvSpPr>
        <xdr:cNvPr id="36" name="Rectángulo: esquinas redondeadas 35">
          <a:hlinkClick xmlns:r="http://schemas.openxmlformats.org/officeDocument/2006/relationships" r:id="rId11" tooltip="1 Estructura Conceptos Básicos"/>
          <a:extLst>
            <a:ext uri="{FF2B5EF4-FFF2-40B4-BE49-F238E27FC236}">
              <a16:creationId xmlns:a16="http://schemas.microsoft.com/office/drawing/2014/main" id="{81B4F479-FE08-44B0-AD7F-FDD2CB22683A}"/>
            </a:ext>
          </a:extLst>
        </xdr:cNvPr>
        <xdr:cNvSpPr/>
      </xdr:nvSpPr>
      <xdr:spPr>
        <a:xfrm>
          <a:off x="329126" y="2180077"/>
          <a:ext cx="1080000" cy="792000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  <a:ea typeface="+mn-ea"/>
              <a:cs typeface="+mn-cs"/>
            </a:rPr>
            <a:t>1. Estructura</a:t>
          </a:r>
        </a:p>
        <a:p>
          <a:pPr marL="0" indent="0"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  <a:ea typeface="+mn-ea"/>
            <a:cs typeface="+mn-cs"/>
          </a:endParaRPr>
        </a:p>
        <a:p>
          <a:pPr marL="0" indent="0"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  <a:ea typeface="+mn-ea"/>
              <a:cs typeface="+mn-cs"/>
            </a:rPr>
            <a:t>Conceptos </a:t>
          </a:r>
        </a:p>
        <a:p>
          <a:pPr marL="0" indent="0"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  <a:ea typeface="+mn-ea"/>
              <a:cs typeface="+mn-cs"/>
            </a:rPr>
            <a:t>Básicos</a:t>
          </a:r>
        </a:p>
      </xdr:txBody>
    </xdr:sp>
    <xdr:clientData/>
  </xdr:twoCellAnchor>
  <xdr:twoCellAnchor>
    <xdr:from>
      <xdr:col>3</xdr:col>
      <xdr:colOff>1186854</xdr:colOff>
      <xdr:row>8</xdr:row>
      <xdr:rowOff>182713</xdr:rowOff>
    </xdr:from>
    <xdr:to>
      <xdr:col>3</xdr:col>
      <xdr:colOff>2266854</xdr:colOff>
      <xdr:row>13</xdr:row>
      <xdr:rowOff>51077</xdr:rowOff>
    </xdr:to>
    <xdr:sp macro="" textlink="">
      <xdr:nvSpPr>
        <xdr:cNvPr id="37" name="Rectángulo: esquinas redondeadas 36">
          <a:hlinkClick xmlns:r="http://schemas.openxmlformats.org/officeDocument/2006/relationships" r:id="rId5" tooltip="Análisis de Problemas"/>
          <a:extLst>
            <a:ext uri="{FF2B5EF4-FFF2-40B4-BE49-F238E27FC236}">
              <a16:creationId xmlns:a16="http://schemas.microsoft.com/office/drawing/2014/main" id="{17254541-CD2B-4CE1-894E-B63A0F763730}"/>
            </a:ext>
          </a:extLst>
        </xdr:cNvPr>
        <xdr:cNvSpPr/>
      </xdr:nvSpPr>
      <xdr:spPr>
        <a:xfrm>
          <a:off x="3322763" y="2180077"/>
          <a:ext cx="1080000" cy="792000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3. Estructura</a:t>
          </a:r>
          <a:endParaRPr lang="es-419">
            <a:solidFill>
              <a:schemeClr val="tx1">
                <a:lumMod val="85000"/>
                <a:lumOff val="15000"/>
              </a:schemeClr>
            </a:solidFill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Análisis de Problemas</a:t>
          </a:r>
        </a:p>
      </xdr:txBody>
    </xdr:sp>
    <xdr:clientData/>
  </xdr:twoCellAnchor>
  <xdr:twoCellAnchor>
    <xdr:from>
      <xdr:col>3</xdr:col>
      <xdr:colOff>2539673</xdr:colOff>
      <xdr:row>8</xdr:row>
      <xdr:rowOff>182713</xdr:rowOff>
    </xdr:from>
    <xdr:to>
      <xdr:col>4</xdr:col>
      <xdr:colOff>57900</xdr:colOff>
      <xdr:row>13</xdr:row>
      <xdr:rowOff>49363</xdr:rowOff>
    </xdr:to>
    <xdr:sp macro="" textlink="">
      <xdr:nvSpPr>
        <xdr:cNvPr id="38" name="Rectángulo: esquinas redondeadas 37">
          <a:hlinkClick xmlns:r="http://schemas.openxmlformats.org/officeDocument/2006/relationships" r:id="rId6" tooltip="Análisis de Objetivos"/>
          <a:extLst>
            <a:ext uri="{FF2B5EF4-FFF2-40B4-BE49-F238E27FC236}">
              <a16:creationId xmlns:a16="http://schemas.microsoft.com/office/drawing/2014/main" id="{455644D3-2C8A-4051-9B1D-1E62738D32B0}"/>
            </a:ext>
            <a:ext uri="{147F2762-F138-4A5C-976F-8EAC2B608ADB}">
              <a16:predDERef xmlns:a16="http://schemas.microsoft.com/office/drawing/2014/main" pred="{17254541-CD2B-4CE1-894E-B63A0F763730}"/>
            </a:ext>
          </a:extLst>
        </xdr:cNvPr>
        <xdr:cNvSpPr/>
      </xdr:nvSpPr>
      <xdr:spPr>
        <a:xfrm>
          <a:off x="4675582" y="2180077"/>
          <a:ext cx="1080000" cy="790286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4. Estructura</a:t>
          </a:r>
          <a:endParaRPr lang="es-419">
            <a:solidFill>
              <a:schemeClr val="tx1">
                <a:lumMod val="85000"/>
                <a:lumOff val="15000"/>
              </a:schemeClr>
            </a:solidFill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Análisis de Obejtivos</a:t>
          </a:r>
        </a:p>
      </xdr:txBody>
    </xdr:sp>
    <xdr:clientData/>
  </xdr:twoCellAnchor>
  <xdr:twoCellAnchor>
    <xdr:from>
      <xdr:col>5</xdr:col>
      <xdr:colOff>13219</xdr:colOff>
      <xdr:row>8</xdr:row>
      <xdr:rowOff>182713</xdr:rowOff>
    </xdr:from>
    <xdr:to>
      <xdr:col>5</xdr:col>
      <xdr:colOff>1093219</xdr:colOff>
      <xdr:row>13</xdr:row>
      <xdr:rowOff>51077</xdr:rowOff>
    </xdr:to>
    <xdr:sp macro="" textlink="">
      <xdr:nvSpPr>
        <xdr:cNvPr id="39" name="Rectángulo: esquinas redondeadas 38">
          <a:hlinkClick xmlns:r="http://schemas.openxmlformats.org/officeDocument/2006/relationships" r:id="rId7" tooltip="Análisis de Alternativas"/>
          <a:extLst>
            <a:ext uri="{FF2B5EF4-FFF2-40B4-BE49-F238E27FC236}">
              <a16:creationId xmlns:a16="http://schemas.microsoft.com/office/drawing/2014/main" id="{76B18526-F125-4325-AB59-3355066DA3E0}"/>
            </a:ext>
          </a:extLst>
        </xdr:cNvPr>
        <xdr:cNvSpPr/>
      </xdr:nvSpPr>
      <xdr:spPr>
        <a:xfrm>
          <a:off x="6028401" y="2180077"/>
          <a:ext cx="1080000" cy="792000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Arial Nova Light" panose="020B0304020202020204" pitchFamily="34" charset="0"/>
              <a:ea typeface="+mn-ea"/>
              <a:cs typeface="+mn-cs"/>
            </a:rPr>
            <a:t>5. Estructura</a:t>
          </a:r>
          <a:endParaRPr lang="es-419">
            <a:solidFill>
              <a:schemeClr val="tx1">
                <a:lumMod val="85000"/>
                <a:lumOff val="15000"/>
              </a:schemeClr>
            </a:solidFill>
            <a:effectLst/>
            <a:latin typeface="Arial Nova Light" panose="020B0304020202020204" pitchFamily="34" charset="0"/>
          </a:endParaRPr>
        </a:p>
        <a:p>
          <a:pPr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Análisis de Alternativas</a:t>
          </a:r>
        </a:p>
      </xdr:txBody>
    </xdr:sp>
    <xdr:clientData/>
  </xdr:twoCellAnchor>
  <xdr:twoCellAnchor>
    <xdr:from>
      <xdr:col>1</xdr:col>
      <xdr:colOff>1364444</xdr:colOff>
      <xdr:row>8</xdr:row>
      <xdr:rowOff>182712</xdr:rowOff>
    </xdr:from>
    <xdr:to>
      <xdr:col>3</xdr:col>
      <xdr:colOff>914035</xdr:colOff>
      <xdr:row>14</xdr:row>
      <xdr:rowOff>77932</xdr:rowOff>
    </xdr:to>
    <xdr:sp macro="" textlink="">
      <xdr:nvSpPr>
        <xdr:cNvPr id="40" name="Rectángulo: esquinas redondeadas 39">
          <a:hlinkClick xmlns:r="http://schemas.openxmlformats.org/officeDocument/2006/relationships" r:id="rId12" tooltip="Análisis de Involucrados"/>
          <a:extLst>
            <a:ext uri="{FF2B5EF4-FFF2-40B4-BE49-F238E27FC236}">
              <a16:creationId xmlns:a16="http://schemas.microsoft.com/office/drawing/2014/main" id="{9DC37C68-DFB5-416B-AF1F-F3EE7AF2CAE2}"/>
            </a:ext>
            <a:ext uri="{147F2762-F138-4A5C-976F-8EAC2B608ADB}">
              <a16:predDERef xmlns:a16="http://schemas.microsoft.com/office/drawing/2014/main" pred="{76B18526-F125-4325-AB59-3355066DA3E0}"/>
            </a:ext>
          </a:extLst>
        </xdr:cNvPr>
        <xdr:cNvSpPr/>
      </xdr:nvSpPr>
      <xdr:spPr>
        <a:xfrm>
          <a:off x="1667512" y="2217598"/>
          <a:ext cx="1281409" cy="1038220"/>
        </a:xfrm>
        <a:prstGeom prst="roundRect">
          <a:avLst/>
        </a:prstGeom>
        <a:solidFill>
          <a:srgbClr val="46B978"/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  <a:ea typeface="+mn-ea"/>
              <a:cs typeface="+mn-cs"/>
            </a:rPr>
            <a:t>2. Estructura</a:t>
          </a:r>
        </a:p>
        <a:p>
          <a:pPr algn="ctr"/>
          <a:endParaRPr lang="es-419" sz="550" b="1">
            <a:solidFill>
              <a:schemeClr val="tx1">
                <a:lumMod val="85000"/>
                <a:lumOff val="15000"/>
              </a:schemeClr>
            </a:solidFill>
            <a:latin typeface="Arial Nova Light" panose="020B0304020202020204" pitchFamily="34" charset="0"/>
          </a:endParaRPr>
        </a:p>
        <a:p>
          <a:pPr algn="ctr"/>
          <a:r>
            <a:rPr lang="es-419" sz="1100" b="1">
              <a:solidFill>
                <a:schemeClr val="tx1">
                  <a:lumMod val="85000"/>
                  <a:lumOff val="15000"/>
                </a:schemeClr>
              </a:solidFill>
              <a:latin typeface="Arial Nova Light" panose="020B0304020202020204" pitchFamily="34" charset="0"/>
            </a:rPr>
            <a:t>Análisis de Grupos de Interés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234046</xdr:colOff>
      <xdr:row>3</xdr:row>
      <xdr:rowOff>184149</xdr:rowOff>
    </xdr:from>
    <xdr:to>
      <xdr:col>10</xdr:col>
      <xdr:colOff>36997</xdr:colOff>
      <xdr:row>11</xdr:row>
      <xdr:rowOff>57635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F4DB768-5109-484A-B428-ED4326AAB7B4}"/>
            </a:ext>
          </a:extLst>
        </xdr:cNvPr>
        <xdr:cNvGrpSpPr/>
      </xdr:nvGrpSpPr>
      <xdr:grpSpPr>
        <a:xfrm>
          <a:off x="8954713" y="766232"/>
          <a:ext cx="3528284" cy="3090820"/>
          <a:chOff x="8179290" y="512141"/>
          <a:chExt cx="3817426" cy="3181345"/>
        </a:xfrm>
      </xdr:grpSpPr>
      <xdr:cxnSp macro="">
        <xdr:nvCxnSpPr>
          <xdr:cNvPr id="3" name="Conector recto de flecha 2">
            <a:extLst>
              <a:ext uri="{FF2B5EF4-FFF2-40B4-BE49-F238E27FC236}">
                <a16:creationId xmlns:a16="http://schemas.microsoft.com/office/drawing/2014/main" id="{AC93385F-BB10-4085-9AF4-A81F6ED0E272}"/>
              </a:ext>
            </a:extLst>
          </xdr:cNvPr>
          <xdr:cNvCxnSpPr/>
        </xdr:nvCxnSpPr>
        <xdr:spPr>
          <a:xfrm flipH="1" flipV="1">
            <a:off x="9119704" y="512141"/>
            <a:ext cx="0" cy="2916444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4" name="Conector recto de flecha 3">
            <a:extLst>
              <a:ext uri="{FF2B5EF4-FFF2-40B4-BE49-F238E27FC236}">
                <a16:creationId xmlns:a16="http://schemas.microsoft.com/office/drawing/2014/main" id="{BFA9BE1C-D3A1-4EB9-ADC1-8C3E1AB19BF6}"/>
              </a:ext>
            </a:extLst>
          </xdr:cNvPr>
          <xdr:cNvCxnSpPr/>
        </xdr:nvCxnSpPr>
        <xdr:spPr>
          <a:xfrm>
            <a:off x="9116716" y="3428203"/>
            <a:ext cx="2880000" cy="0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C31AFACF-63AE-4199-9B32-25C182D65931}"/>
              </a:ext>
            </a:extLst>
          </xdr:cNvPr>
          <xdr:cNvSpPr/>
        </xdr:nvSpPr>
        <xdr:spPr>
          <a:xfrm>
            <a:off x="9221304" y="614447"/>
            <a:ext cx="1260000" cy="1274474"/>
          </a:xfrm>
          <a:prstGeom prst="rect">
            <a:avLst/>
          </a:prstGeom>
          <a:solidFill>
            <a:srgbClr val="3CB371"/>
          </a:solidFill>
          <a:ln>
            <a:solidFill>
              <a:srgbClr val="3CB37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Victoria temprana</a:t>
            </a:r>
          </a:p>
          <a:p>
            <a:pPr marL="0" indent="0" algn="ctr"/>
            <a:endParaRPr lang="es-419" sz="4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  <a:p>
            <a:pPr marL="0" indent="0" algn="ctr"/>
            <a:r>
              <a:rPr lang="es-419" sz="1100" b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De mayor prioridad</a:t>
            </a:r>
          </a:p>
        </xdr:txBody>
      </xdr:sp>
      <xdr:sp macro="" textlink="">
        <xdr:nvSpPr>
          <xdr:cNvPr id="6" name="Rectángulo 5">
            <a:extLst>
              <a:ext uri="{FF2B5EF4-FFF2-40B4-BE49-F238E27FC236}">
                <a16:creationId xmlns:a16="http://schemas.microsoft.com/office/drawing/2014/main" id="{00C54793-292F-440E-9CBD-7027B7E1263B}"/>
              </a:ext>
            </a:extLst>
          </xdr:cNvPr>
          <xdr:cNvSpPr/>
        </xdr:nvSpPr>
        <xdr:spPr>
          <a:xfrm>
            <a:off x="10631004" y="614293"/>
            <a:ext cx="1260000" cy="1274474"/>
          </a:xfrm>
          <a:prstGeom prst="rect">
            <a:avLst/>
          </a:prstGeom>
          <a:solidFill>
            <a:srgbClr val="4169FF"/>
          </a:solidFill>
          <a:ln>
            <a:solidFill>
              <a:srgbClr val="4169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Proyecto principal</a:t>
            </a:r>
          </a:p>
          <a:p>
            <a:pPr marL="0" indent="0" algn="ctr"/>
            <a:endParaRPr lang="es-419" sz="4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  <a:p>
            <a:pPr marL="0" indent="0" algn="ctr"/>
            <a:r>
              <a:rPr lang="es-419" sz="1100" b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Siguiente en prioridad</a:t>
            </a:r>
          </a:p>
        </xdr:txBody>
      </xdr:sp>
      <xdr:sp macro="" textlink="">
        <xdr:nvSpPr>
          <xdr:cNvPr id="7" name="Rectángulo 6">
            <a:extLst>
              <a:ext uri="{FF2B5EF4-FFF2-40B4-BE49-F238E27FC236}">
                <a16:creationId xmlns:a16="http://schemas.microsoft.com/office/drawing/2014/main" id="{1FC3665F-E0D0-4A8A-9EA5-9FA375490ADB}"/>
              </a:ext>
            </a:extLst>
          </xdr:cNvPr>
          <xdr:cNvSpPr/>
        </xdr:nvSpPr>
        <xdr:spPr>
          <a:xfrm>
            <a:off x="9224162" y="2020931"/>
            <a:ext cx="1260000" cy="1278837"/>
          </a:xfrm>
          <a:prstGeom prst="rect">
            <a:avLst/>
          </a:prstGeom>
          <a:solidFill>
            <a:srgbClr val="FF9800"/>
          </a:solidFill>
          <a:ln>
            <a:solidFill>
              <a:srgbClr val="FF98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Menor ganancia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Poco prioritaria</a:t>
            </a:r>
            <a:endParaRPr lang="es-419" sz="900">
              <a:latin typeface="Arial Nova Light" panose="020B0304020202020204" pitchFamily="34" charset="0"/>
            </a:endParaRPr>
          </a:p>
        </xdr:txBody>
      </xdr:sp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19709470-F98D-4504-BDD0-F4C23B053864}"/>
              </a:ext>
            </a:extLst>
          </xdr:cNvPr>
          <xdr:cNvSpPr/>
        </xdr:nvSpPr>
        <xdr:spPr>
          <a:xfrm>
            <a:off x="10633862" y="2020777"/>
            <a:ext cx="1260000" cy="1278837"/>
          </a:xfrm>
          <a:prstGeom prst="rect">
            <a:avLst/>
          </a:prstGeom>
          <a:solidFill>
            <a:srgbClr val="FF4040"/>
          </a:solidFill>
          <a:ln>
            <a:solidFill>
              <a:srgbClr val="FF404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Alternativa para descartar</a:t>
            </a:r>
          </a:p>
          <a:p>
            <a:pPr marL="0" indent="0" algn="ctr"/>
            <a:endParaRPr lang="es-419" sz="4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  <a:p>
            <a:pPr marL="0" indent="0" algn="ctr"/>
            <a:r>
              <a:rPr lang="es-419" sz="1100" b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Poco</a:t>
            </a:r>
            <a:r>
              <a:rPr lang="es-419" sz="1100" b="0" baseline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 impacto significativo</a:t>
            </a:r>
            <a:endParaRPr lang="es-419" sz="1100" b="0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9" name="CuadroTexto 8">
            <a:extLst>
              <a:ext uri="{FF2B5EF4-FFF2-40B4-BE49-F238E27FC236}">
                <a16:creationId xmlns:a16="http://schemas.microsoft.com/office/drawing/2014/main" id="{4FC8DF8F-3411-4C17-9395-3E75BC46F365}"/>
              </a:ext>
            </a:extLst>
          </xdr:cNvPr>
          <xdr:cNvSpPr txBox="1"/>
        </xdr:nvSpPr>
        <xdr:spPr>
          <a:xfrm>
            <a:off x="8179290" y="1877334"/>
            <a:ext cx="928944" cy="1904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ESFUERZO</a:t>
            </a:r>
          </a:p>
        </xdr:txBody>
      </xdr:sp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65530CAE-1DD3-494B-9675-BD0773683E62}"/>
              </a:ext>
            </a:extLst>
          </xdr:cNvPr>
          <xdr:cNvSpPr txBox="1"/>
        </xdr:nvSpPr>
        <xdr:spPr>
          <a:xfrm>
            <a:off x="8666920" y="1080053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1" name="CuadroTexto 10">
            <a:extLst>
              <a:ext uri="{FF2B5EF4-FFF2-40B4-BE49-F238E27FC236}">
                <a16:creationId xmlns:a16="http://schemas.microsoft.com/office/drawing/2014/main" id="{13D82681-7CCA-41B5-B93F-7FAF786BA805}"/>
              </a:ext>
            </a:extLst>
          </xdr:cNvPr>
          <xdr:cNvSpPr txBox="1"/>
        </xdr:nvSpPr>
        <xdr:spPr>
          <a:xfrm>
            <a:off x="11127408" y="3461573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2" name="CuadroTexto 11">
            <a:extLst>
              <a:ext uri="{FF2B5EF4-FFF2-40B4-BE49-F238E27FC236}">
                <a16:creationId xmlns:a16="http://schemas.microsoft.com/office/drawing/2014/main" id="{4CE0A0B1-0CCB-48A5-8207-AF2739066C74}"/>
              </a:ext>
            </a:extLst>
          </xdr:cNvPr>
          <xdr:cNvSpPr txBox="1"/>
        </xdr:nvSpPr>
        <xdr:spPr>
          <a:xfrm>
            <a:off x="8630970" y="2577549"/>
            <a:ext cx="481003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3" name="CuadroTexto 12">
            <a:extLst>
              <a:ext uri="{FF2B5EF4-FFF2-40B4-BE49-F238E27FC236}">
                <a16:creationId xmlns:a16="http://schemas.microsoft.com/office/drawing/2014/main" id="{30E3BAE7-2795-4500-97BB-56F817D8E872}"/>
              </a:ext>
            </a:extLst>
          </xdr:cNvPr>
          <xdr:cNvSpPr txBox="1"/>
        </xdr:nvSpPr>
        <xdr:spPr>
          <a:xfrm>
            <a:off x="9549689" y="3462678"/>
            <a:ext cx="496314" cy="21486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988D0285-6B6C-4D0D-A9CC-E53647C3500F}"/>
              </a:ext>
            </a:extLst>
          </xdr:cNvPr>
          <xdr:cNvSpPr txBox="1"/>
        </xdr:nvSpPr>
        <xdr:spPr>
          <a:xfrm>
            <a:off x="10162329" y="3485870"/>
            <a:ext cx="823079" cy="19167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IMPACTO</a:t>
            </a:r>
          </a:p>
        </xdr:txBody>
      </xdr:sp>
    </xdr:grpSp>
    <xdr:clientData/>
  </xdr:twoCellAnchor>
  <xdr:twoCellAnchor>
    <xdr:from>
      <xdr:col>6</xdr:col>
      <xdr:colOff>742950</xdr:colOff>
      <xdr:row>0</xdr:row>
      <xdr:rowOff>133350</xdr:rowOff>
    </xdr:from>
    <xdr:to>
      <xdr:col>8</xdr:col>
      <xdr:colOff>19050</xdr:colOff>
      <xdr:row>2</xdr:row>
      <xdr:rowOff>57150</xdr:rowOff>
    </xdr:to>
    <xdr:sp macro="" textlink="">
      <xdr:nvSpPr>
        <xdr:cNvPr id="15" name="Rectángulo: esquinas redondeadas 14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9302DC32-F8B4-45C2-AAEB-5E48E1310DF5}"/>
            </a:ext>
            <a:ext uri="{147F2762-F138-4A5C-976F-8EAC2B608ADB}">
              <a16:predDERef xmlns:a16="http://schemas.microsoft.com/office/drawing/2014/main" pred="{EF9B168F-1EF1-429F-9D87-97CA273F0630}"/>
            </a:ext>
          </a:extLst>
        </xdr:cNvPr>
        <xdr:cNvSpPr/>
      </xdr:nvSpPr>
      <xdr:spPr>
        <a:xfrm>
          <a:off x="7505700" y="133350"/>
          <a:ext cx="1377950" cy="2921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234046</xdr:colOff>
      <xdr:row>3</xdr:row>
      <xdr:rowOff>184149</xdr:rowOff>
    </xdr:from>
    <xdr:to>
      <xdr:col>10</xdr:col>
      <xdr:colOff>36997</xdr:colOff>
      <xdr:row>11</xdr:row>
      <xdr:rowOff>88899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89759E85-B31C-4A0B-A90C-E6D8CC2C4A4E}"/>
            </a:ext>
          </a:extLst>
        </xdr:cNvPr>
        <xdr:cNvGrpSpPr/>
      </xdr:nvGrpSpPr>
      <xdr:grpSpPr>
        <a:xfrm>
          <a:off x="8947350" y="763932"/>
          <a:ext cx="3530125" cy="3085271"/>
          <a:chOff x="8179290" y="512141"/>
          <a:chExt cx="3817426" cy="3213176"/>
        </a:xfrm>
      </xdr:grpSpPr>
      <xdr:cxnSp macro="">
        <xdr:nvCxnSpPr>
          <xdr:cNvPr id="3" name="Conector recto de flecha 2">
            <a:extLst>
              <a:ext uri="{FF2B5EF4-FFF2-40B4-BE49-F238E27FC236}">
                <a16:creationId xmlns:a16="http://schemas.microsoft.com/office/drawing/2014/main" id="{6C29AA76-26F9-4A69-8BF7-0CA9A7B79F80}"/>
              </a:ext>
            </a:extLst>
          </xdr:cNvPr>
          <xdr:cNvCxnSpPr/>
        </xdr:nvCxnSpPr>
        <xdr:spPr>
          <a:xfrm flipH="1" flipV="1">
            <a:off x="9119704" y="512141"/>
            <a:ext cx="0" cy="2916444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4" name="Conector recto de flecha 3">
            <a:extLst>
              <a:ext uri="{FF2B5EF4-FFF2-40B4-BE49-F238E27FC236}">
                <a16:creationId xmlns:a16="http://schemas.microsoft.com/office/drawing/2014/main" id="{9F72FCDF-D4E8-4F13-9866-85B3E549101C}"/>
              </a:ext>
            </a:extLst>
          </xdr:cNvPr>
          <xdr:cNvCxnSpPr/>
        </xdr:nvCxnSpPr>
        <xdr:spPr>
          <a:xfrm>
            <a:off x="9116716" y="3428203"/>
            <a:ext cx="2880000" cy="0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D3668C89-399F-4800-AB39-342FF01C3701}"/>
              </a:ext>
            </a:extLst>
          </xdr:cNvPr>
          <xdr:cNvSpPr/>
        </xdr:nvSpPr>
        <xdr:spPr>
          <a:xfrm>
            <a:off x="9221304" y="614447"/>
            <a:ext cx="1260000" cy="1274474"/>
          </a:xfrm>
          <a:prstGeom prst="rect">
            <a:avLst/>
          </a:prstGeom>
          <a:solidFill>
            <a:srgbClr val="3CB371"/>
          </a:solidFill>
          <a:ln>
            <a:solidFill>
              <a:srgbClr val="3CB37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Victoria temprana</a:t>
            </a:r>
          </a:p>
          <a:p>
            <a:pPr marL="0" indent="0" algn="ctr"/>
            <a:endParaRPr lang="es-419" sz="4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  <a:p>
            <a:pPr marL="0" indent="0" algn="ctr"/>
            <a:r>
              <a:rPr lang="es-419" sz="1100" b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De mayor prioridad</a:t>
            </a:r>
          </a:p>
        </xdr:txBody>
      </xdr:sp>
      <xdr:sp macro="" textlink="">
        <xdr:nvSpPr>
          <xdr:cNvPr id="6" name="Rectángulo 5">
            <a:extLst>
              <a:ext uri="{FF2B5EF4-FFF2-40B4-BE49-F238E27FC236}">
                <a16:creationId xmlns:a16="http://schemas.microsoft.com/office/drawing/2014/main" id="{8FBB77A5-D562-4F9E-B08D-34BE5B890044}"/>
              </a:ext>
            </a:extLst>
          </xdr:cNvPr>
          <xdr:cNvSpPr/>
        </xdr:nvSpPr>
        <xdr:spPr>
          <a:xfrm>
            <a:off x="10631004" y="614293"/>
            <a:ext cx="1260000" cy="1274474"/>
          </a:xfrm>
          <a:prstGeom prst="rect">
            <a:avLst/>
          </a:prstGeom>
          <a:solidFill>
            <a:srgbClr val="4169FF"/>
          </a:solidFill>
          <a:ln>
            <a:solidFill>
              <a:srgbClr val="4169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Proyecto principal</a:t>
            </a:r>
          </a:p>
          <a:p>
            <a:pPr marL="0" indent="0" algn="ctr"/>
            <a:endParaRPr lang="es-419" sz="4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  <a:p>
            <a:pPr marL="0" indent="0" algn="ctr"/>
            <a:r>
              <a:rPr lang="es-419" sz="1100" b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Siguiente en prioridad</a:t>
            </a:r>
          </a:p>
        </xdr:txBody>
      </xdr:sp>
      <xdr:sp macro="" textlink="">
        <xdr:nvSpPr>
          <xdr:cNvPr id="7" name="Rectángulo 6">
            <a:extLst>
              <a:ext uri="{FF2B5EF4-FFF2-40B4-BE49-F238E27FC236}">
                <a16:creationId xmlns:a16="http://schemas.microsoft.com/office/drawing/2014/main" id="{2ED84106-8AE7-482F-9488-C55AA0116BAA}"/>
              </a:ext>
            </a:extLst>
          </xdr:cNvPr>
          <xdr:cNvSpPr/>
        </xdr:nvSpPr>
        <xdr:spPr>
          <a:xfrm>
            <a:off x="9224162" y="2020931"/>
            <a:ext cx="1260000" cy="1278837"/>
          </a:xfrm>
          <a:prstGeom prst="rect">
            <a:avLst/>
          </a:prstGeom>
          <a:solidFill>
            <a:srgbClr val="FF9800"/>
          </a:solidFill>
          <a:ln>
            <a:solidFill>
              <a:srgbClr val="FF98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Menor ganancia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Poco prioritaria</a:t>
            </a:r>
            <a:endParaRPr lang="es-419" sz="900">
              <a:latin typeface="Arial Nova Light" panose="020B0304020202020204" pitchFamily="34" charset="0"/>
            </a:endParaRPr>
          </a:p>
        </xdr:txBody>
      </xdr:sp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18ADB4C2-208F-4048-8CBE-E84059355702}"/>
              </a:ext>
            </a:extLst>
          </xdr:cNvPr>
          <xdr:cNvSpPr/>
        </xdr:nvSpPr>
        <xdr:spPr>
          <a:xfrm>
            <a:off x="10633862" y="2020777"/>
            <a:ext cx="1260000" cy="1278837"/>
          </a:xfrm>
          <a:prstGeom prst="rect">
            <a:avLst/>
          </a:prstGeom>
          <a:solidFill>
            <a:srgbClr val="FF4040"/>
          </a:solidFill>
          <a:ln>
            <a:solidFill>
              <a:srgbClr val="FF404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Alternativa para descartar</a:t>
            </a:r>
          </a:p>
          <a:p>
            <a:pPr marL="0" indent="0" algn="ctr"/>
            <a:endParaRPr lang="es-419" sz="400" b="1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  <a:p>
            <a:pPr marL="0" indent="0" algn="ctr"/>
            <a:r>
              <a:rPr lang="es-419" sz="1100" b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Poco</a:t>
            </a:r>
            <a:r>
              <a:rPr lang="es-419" sz="1100" b="0" baseline="0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 impacto significativo</a:t>
            </a:r>
            <a:endParaRPr lang="es-419" sz="1100" b="0">
              <a:solidFill>
                <a:schemeClr val="lt1"/>
              </a:solidFill>
              <a:latin typeface="Arial Nova Light" panose="020B0304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9" name="CuadroTexto 8">
            <a:extLst>
              <a:ext uri="{FF2B5EF4-FFF2-40B4-BE49-F238E27FC236}">
                <a16:creationId xmlns:a16="http://schemas.microsoft.com/office/drawing/2014/main" id="{E1858AFE-5B5C-44BD-8FE3-1069FF1262B7}"/>
              </a:ext>
            </a:extLst>
          </xdr:cNvPr>
          <xdr:cNvSpPr txBox="1"/>
        </xdr:nvSpPr>
        <xdr:spPr>
          <a:xfrm>
            <a:off x="8179290" y="1877334"/>
            <a:ext cx="928944" cy="1904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IMPACTO</a:t>
            </a:r>
          </a:p>
        </xdr:txBody>
      </xdr:sp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8DB3A463-9811-4C9B-A5A5-142DF3B47646}"/>
              </a:ext>
            </a:extLst>
          </xdr:cNvPr>
          <xdr:cNvSpPr txBox="1"/>
        </xdr:nvSpPr>
        <xdr:spPr>
          <a:xfrm>
            <a:off x="8666920" y="1080053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1" name="CuadroTexto 10">
            <a:extLst>
              <a:ext uri="{FF2B5EF4-FFF2-40B4-BE49-F238E27FC236}">
                <a16:creationId xmlns:a16="http://schemas.microsoft.com/office/drawing/2014/main" id="{3CBB6BF0-0262-4468-B206-A03C93B16F03}"/>
              </a:ext>
            </a:extLst>
          </xdr:cNvPr>
          <xdr:cNvSpPr txBox="1"/>
        </xdr:nvSpPr>
        <xdr:spPr>
          <a:xfrm>
            <a:off x="11127408" y="3461573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2" name="CuadroTexto 11">
            <a:extLst>
              <a:ext uri="{FF2B5EF4-FFF2-40B4-BE49-F238E27FC236}">
                <a16:creationId xmlns:a16="http://schemas.microsoft.com/office/drawing/2014/main" id="{85815738-96B8-4826-AB03-63B96C59CED0}"/>
              </a:ext>
            </a:extLst>
          </xdr:cNvPr>
          <xdr:cNvSpPr txBox="1"/>
        </xdr:nvSpPr>
        <xdr:spPr>
          <a:xfrm>
            <a:off x="8630970" y="2577549"/>
            <a:ext cx="481003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3" name="CuadroTexto 12">
            <a:extLst>
              <a:ext uri="{FF2B5EF4-FFF2-40B4-BE49-F238E27FC236}">
                <a16:creationId xmlns:a16="http://schemas.microsoft.com/office/drawing/2014/main" id="{5C9888D6-EE21-4BB6-8B35-2C6C4D02358E}"/>
              </a:ext>
            </a:extLst>
          </xdr:cNvPr>
          <xdr:cNvSpPr txBox="1"/>
        </xdr:nvSpPr>
        <xdr:spPr>
          <a:xfrm>
            <a:off x="9549689" y="3462678"/>
            <a:ext cx="496314" cy="21486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8671D0F6-C335-413E-A433-8747DA4E5B48}"/>
              </a:ext>
            </a:extLst>
          </xdr:cNvPr>
          <xdr:cNvSpPr txBox="1"/>
        </xdr:nvSpPr>
        <xdr:spPr>
          <a:xfrm>
            <a:off x="10162328" y="3485869"/>
            <a:ext cx="944962" cy="23944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ESFUERZO</a:t>
            </a:r>
          </a:p>
        </xdr:txBody>
      </xdr:sp>
    </xdr:grpSp>
    <xdr:clientData/>
  </xdr:twoCellAnchor>
  <xdr:twoCellAnchor>
    <xdr:from>
      <xdr:col>6</xdr:col>
      <xdr:colOff>742950</xdr:colOff>
      <xdr:row>0</xdr:row>
      <xdr:rowOff>133350</xdr:rowOff>
    </xdr:from>
    <xdr:to>
      <xdr:col>8</xdr:col>
      <xdr:colOff>19050</xdr:colOff>
      <xdr:row>2</xdr:row>
      <xdr:rowOff>57150</xdr:rowOff>
    </xdr:to>
    <xdr:sp macro="" textlink="">
      <xdr:nvSpPr>
        <xdr:cNvPr id="15" name="Rectángulo: esquinas redondeadas 14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6805A50C-6AFE-4BE5-BE4E-776F2739933A}"/>
            </a:ext>
            <a:ext uri="{147F2762-F138-4A5C-976F-8EAC2B608ADB}">
              <a16:predDERef xmlns:a16="http://schemas.microsoft.com/office/drawing/2014/main" pred="{EF9B168F-1EF1-429F-9D87-97CA273F0630}"/>
            </a:ext>
          </a:extLst>
        </xdr:cNvPr>
        <xdr:cNvSpPr/>
      </xdr:nvSpPr>
      <xdr:spPr>
        <a:xfrm>
          <a:off x="7505700" y="133350"/>
          <a:ext cx="1377950" cy="2921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561975</xdr:colOff>
      <xdr:row>0</xdr:row>
      <xdr:rowOff>85725</xdr:rowOff>
    </xdr:from>
    <xdr:to>
      <xdr:col>7</xdr:col>
      <xdr:colOff>992225</xdr:colOff>
      <xdr:row>2</xdr:row>
      <xdr:rowOff>11775</xdr:rowOff>
    </xdr:to>
    <xdr:sp macro="" textlink="">
      <xdr:nvSpPr>
        <xdr:cNvPr id="3" name="Rectángulo: esquinas redondeadas 2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B613E1A0-951E-438D-9FEA-E9FEDB4AFFEA}"/>
            </a:ext>
          </a:extLst>
        </xdr:cNvPr>
        <xdr:cNvSpPr/>
      </xdr:nvSpPr>
      <xdr:spPr>
        <a:xfrm>
          <a:off x="7467600" y="85725"/>
          <a:ext cx="1230350" cy="2880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0</xdr:row>
      <xdr:rowOff>101600</xdr:rowOff>
    </xdr:from>
    <xdr:to>
      <xdr:col>8</xdr:col>
      <xdr:colOff>11150</xdr:colOff>
      <xdr:row>2</xdr:row>
      <xdr:rowOff>40350</xdr:rowOff>
    </xdr:to>
    <xdr:sp macro="" textlink="">
      <xdr:nvSpPr>
        <xdr:cNvPr id="3" name="Rectángulo: esquinas redondeadas 2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CF96A536-2076-41E1-A21D-978F421F797E}"/>
            </a:ext>
          </a:extLst>
        </xdr:cNvPr>
        <xdr:cNvSpPr/>
      </xdr:nvSpPr>
      <xdr:spPr>
        <a:xfrm>
          <a:off x="7477125" y="101600"/>
          <a:ext cx="1230350" cy="3007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933823</xdr:colOff>
      <xdr:row>0</xdr:row>
      <xdr:rowOff>141941</xdr:rowOff>
    </xdr:from>
    <xdr:to>
      <xdr:col>8</xdr:col>
      <xdr:colOff>2193823</xdr:colOff>
      <xdr:row>2</xdr:row>
      <xdr:rowOff>48941</xdr:rowOff>
    </xdr:to>
    <xdr:sp macro="" textlink="">
      <xdr:nvSpPr>
        <xdr:cNvPr id="2" name="Rectángulo: esquinas redondeadas 1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1E7CA825-7074-4D68-B494-9DB1C151C40E}"/>
            </a:ext>
          </a:extLst>
        </xdr:cNvPr>
        <xdr:cNvSpPr/>
      </xdr:nvSpPr>
      <xdr:spPr>
        <a:xfrm>
          <a:off x="11887200" y="141941"/>
          <a:ext cx="0" cy="2880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Menú</a:t>
          </a:r>
        </a:p>
      </xdr:txBody>
    </xdr:sp>
    <xdr:clientData/>
  </xdr:twoCellAnchor>
  <xdr:twoCellAnchor>
    <xdr:from>
      <xdr:col>5</xdr:col>
      <xdr:colOff>1076325</xdr:colOff>
      <xdr:row>0</xdr:row>
      <xdr:rowOff>66675</xdr:rowOff>
    </xdr:from>
    <xdr:to>
      <xdr:col>6</xdr:col>
      <xdr:colOff>27025</xdr:colOff>
      <xdr:row>1</xdr:row>
      <xdr:rowOff>173700</xdr:rowOff>
    </xdr:to>
    <xdr:sp macro="" textlink="">
      <xdr:nvSpPr>
        <xdr:cNvPr id="4" name="Rectángulo: esquinas redondeadas 3">
          <a:hlinkClick xmlns:r="http://schemas.openxmlformats.org/officeDocument/2006/relationships" r:id="rId2" tooltip="Regresar a Menú"/>
          <a:extLst>
            <a:ext uri="{FF2B5EF4-FFF2-40B4-BE49-F238E27FC236}">
              <a16:creationId xmlns:a16="http://schemas.microsoft.com/office/drawing/2014/main" id="{0F7F45AD-D8D7-49ED-87A6-7C44B02E24F7}"/>
            </a:ext>
          </a:extLst>
        </xdr:cNvPr>
        <xdr:cNvSpPr/>
      </xdr:nvSpPr>
      <xdr:spPr>
        <a:xfrm>
          <a:off x="9848850" y="66675"/>
          <a:ext cx="1227175" cy="2880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933823</xdr:colOff>
      <xdr:row>0</xdr:row>
      <xdr:rowOff>141941</xdr:rowOff>
    </xdr:from>
    <xdr:to>
      <xdr:col>8</xdr:col>
      <xdr:colOff>2193823</xdr:colOff>
      <xdr:row>2</xdr:row>
      <xdr:rowOff>48941</xdr:rowOff>
    </xdr:to>
    <xdr:sp macro="" textlink="">
      <xdr:nvSpPr>
        <xdr:cNvPr id="2" name="Rectángulo: esquinas redondeadas 1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289EFD44-8907-4248-B3DA-A9C4160FDA1A}"/>
            </a:ext>
          </a:extLst>
        </xdr:cNvPr>
        <xdr:cNvSpPr/>
      </xdr:nvSpPr>
      <xdr:spPr>
        <a:xfrm>
          <a:off x="12371294" y="141941"/>
          <a:ext cx="1260000" cy="2880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Menú</a:t>
          </a:r>
        </a:p>
      </xdr:txBody>
    </xdr:sp>
    <xdr:clientData/>
  </xdr:twoCellAnchor>
  <xdr:twoCellAnchor>
    <xdr:from>
      <xdr:col>5</xdr:col>
      <xdr:colOff>1076323</xdr:colOff>
      <xdr:row>0</xdr:row>
      <xdr:rowOff>123825</xdr:rowOff>
    </xdr:from>
    <xdr:to>
      <xdr:col>6</xdr:col>
      <xdr:colOff>23848</xdr:colOff>
      <xdr:row>2</xdr:row>
      <xdr:rowOff>30825</xdr:rowOff>
    </xdr:to>
    <xdr:sp macro="" textlink="">
      <xdr:nvSpPr>
        <xdr:cNvPr id="3" name="Rectángulo: esquinas redondeadas 2">
          <a:hlinkClick xmlns:r="http://schemas.openxmlformats.org/officeDocument/2006/relationships" r:id="rId2" tooltip="Regresar a Menú"/>
          <a:extLst>
            <a:ext uri="{FF2B5EF4-FFF2-40B4-BE49-F238E27FC236}">
              <a16:creationId xmlns:a16="http://schemas.microsoft.com/office/drawing/2014/main" id="{2D3A9CB7-6894-4E59-8AC8-815CF65BF232}"/>
            </a:ext>
          </a:extLst>
        </xdr:cNvPr>
        <xdr:cNvSpPr/>
      </xdr:nvSpPr>
      <xdr:spPr>
        <a:xfrm>
          <a:off x="9848848" y="123825"/>
          <a:ext cx="1224000" cy="288000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1784349</xdr:colOff>
      <xdr:row>0</xdr:row>
      <xdr:rowOff>104775</xdr:rowOff>
    </xdr:from>
    <xdr:to>
      <xdr:col>7</xdr:col>
      <xdr:colOff>9524</xdr:colOff>
      <xdr:row>2</xdr:row>
      <xdr:rowOff>38100</xdr:rowOff>
    </xdr:to>
    <xdr:sp macro="" textlink="">
      <xdr:nvSpPr>
        <xdr:cNvPr id="2" name="Rectángulo: esquinas redondeadas 1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0F60D194-E53C-4BAB-A0CF-C20618688B3B}"/>
            </a:ext>
            <a:ext uri="{147F2762-F138-4A5C-976F-8EAC2B608ADB}">
              <a16:predDERef xmlns:a16="http://schemas.microsoft.com/office/drawing/2014/main" pred="{EAFCB7CA-AFC0-4409-9958-74A6BCD306FB}"/>
            </a:ext>
          </a:extLst>
        </xdr:cNvPr>
        <xdr:cNvSpPr/>
      </xdr:nvSpPr>
      <xdr:spPr>
        <a:xfrm>
          <a:off x="7861299" y="104775"/>
          <a:ext cx="1806575" cy="2889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1784349</xdr:colOff>
      <xdr:row>0</xdr:row>
      <xdr:rowOff>104775</xdr:rowOff>
    </xdr:from>
    <xdr:to>
      <xdr:col>7</xdr:col>
      <xdr:colOff>9524</xdr:colOff>
      <xdr:row>2</xdr:row>
      <xdr:rowOff>38100</xdr:rowOff>
    </xdr:to>
    <xdr:sp macro="" textlink="">
      <xdr:nvSpPr>
        <xdr:cNvPr id="15" name="Rectángulo: esquinas redondeadas 14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28EC5E84-C221-4CC0-8EBC-E52842804D41}"/>
            </a:ext>
            <a:ext uri="{147F2762-F138-4A5C-976F-8EAC2B608ADB}">
              <a16:predDERef xmlns:a16="http://schemas.microsoft.com/office/drawing/2014/main" pred="{EAFCB7CA-AFC0-4409-9958-74A6BCD306FB}"/>
            </a:ext>
          </a:extLst>
        </xdr:cNvPr>
        <xdr:cNvSpPr/>
      </xdr:nvSpPr>
      <xdr:spPr>
        <a:xfrm>
          <a:off x="7861299" y="104775"/>
          <a:ext cx="1806575" cy="2889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178677</xdr:colOff>
      <xdr:row>3</xdr:row>
      <xdr:rowOff>31749</xdr:rowOff>
    </xdr:from>
    <xdr:to>
      <xdr:col>8</xdr:col>
      <xdr:colOff>3685521</xdr:colOff>
      <xdr:row>18</xdr:row>
      <xdr:rowOff>142984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A61BA15B-78BA-4F9A-930A-50FB75CBC186}"/>
            </a:ext>
          </a:extLst>
        </xdr:cNvPr>
        <xdr:cNvGrpSpPr/>
      </xdr:nvGrpSpPr>
      <xdr:grpSpPr>
        <a:xfrm>
          <a:off x="7551027" y="574674"/>
          <a:ext cx="3506844" cy="3149710"/>
          <a:chOff x="8382151" y="512141"/>
          <a:chExt cx="3614559" cy="3181346"/>
        </a:xfrm>
      </xdr:grpSpPr>
      <xdr:cxnSp macro="">
        <xdr:nvCxnSpPr>
          <xdr:cNvPr id="3" name="Conector recto de flecha 2">
            <a:extLst>
              <a:ext uri="{FF2B5EF4-FFF2-40B4-BE49-F238E27FC236}">
                <a16:creationId xmlns:a16="http://schemas.microsoft.com/office/drawing/2014/main" id="{E210223E-F754-4D19-9F8D-F14ED6962D50}"/>
              </a:ext>
            </a:extLst>
          </xdr:cNvPr>
          <xdr:cNvCxnSpPr/>
        </xdr:nvCxnSpPr>
        <xdr:spPr>
          <a:xfrm flipH="1" flipV="1">
            <a:off x="9119699" y="512141"/>
            <a:ext cx="0" cy="2916443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4" name="Conector recto de flecha 3">
            <a:extLst>
              <a:ext uri="{FF2B5EF4-FFF2-40B4-BE49-F238E27FC236}">
                <a16:creationId xmlns:a16="http://schemas.microsoft.com/office/drawing/2014/main" id="{14A4852D-5148-4E84-AF97-6039154B1C21}"/>
              </a:ext>
            </a:extLst>
          </xdr:cNvPr>
          <xdr:cNvCxnSpPr/>
        </xdr:nvCxnSpPr>
        <xdr:spPr>
          <a:xfrm>
            <a:off x="9116712" y="3428203"/>
            <a:ext cx="2879998" cy="0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5" name="Rectángulo 4">
            <a:extLst>
              <a:ext uri="{FF2B5EF4-FFF2-40B4-BE49-F238E27FC236}">
                <a16:creationId xmlns:a16="http://schemas.microsoft.com/office/drawing/2014/main" id="{C1E9D6C4-3B49-4BB3-8B05-F6F97A4F1B3C}"/>
              </a:ext>
            </a:extLst>
          </xdr:cNvPr>
          <xdr:cNvSpPr/>
        </xdr:nvSpPr>
        <xdr:spPr>
          <a:xfrm>
            <a:off x="9221300" y="614447"/>
            <a:ext cx="1259999" cy="1274474"/>
          </a:xfrm>
          <a:prstGeom prst="rect">
            <a:avLst/>
          </a:prstGeom>
          <a:solidFill>
            <a:srgbClr val="FF4040"/>
          </a:solidFill>
          <a:ln>
            <a:solidFill>
              <a:srgbClr val="FF404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Latente</a:t>
            </a:r>
          </a:p>
          <a:p>
            <a:pPr algn="ctr"/>
            <a:endParaRPr lang="es-419" sz="400">
              <a:latin typeface="Arial Nova Light" panose="020B0304020202020204" pitchFamily="34" charset="0"/>
            </a:endParaRPr>
          </a:p>
          <a:p>
            <a:pPr algn="ctr"/>
            <a:r>
              <a:rPr lang="es-419" sz="1100">
                <a:latin typeface="Arial Nova Light" panose="020B0304020202020204" pitchFamily="34" charset="0"/>
              </a:rPr>
              <a:t>Informar </a:t>
            </a:r>
          </a:p>
          <a:p>
            <a:pPr algn="ctr"/>
            <a:r>
              <a:rPr lang="es-419" sz="900">
                <a:latin typeface="Arial Nova Light" panose="020B0304020202020204" pitchFamily="34" charset="0"/>
              </a:rPr>
              <a:t>sobre avances o cambios</a:t>
            </a:r>
          </a:p>
        </xdr:txBody>
      </xdr:sp>
      <xdr:sp macro="" textlink="">
        <xdr:nvSpPr>
          <xdr:cNvPr id="6" name="Rectángulo 5">
            <a:extLst>
              <a:ext uri="{FF2B5EF4-FFF2-40B4-BE49-F238E27FC236}">
                <a16:creationId xmlns:a16="http://schemas.microsoft.com/office/drawing/2014/main" id="{6A35DA58-7335-4A07-804D-737676D9F3C2}"/>
              </a:ext>
            </a:extLst>
          </xdr:cNvPr>
          <xdr:cNvSpPr/>
        </xdr:nvSpPr>
        <xdr:spPr>
          <a:xfrm>
            <a:off x="10630998" y="614293"/>
            <a:ext cx="1259999" cy="1274474"/>
          </a:xfrm>
          <a:prstGeom prst="rect">
            <a:avLst/>
          </a:prstGeom>
          <a:solidFill>
            <a:srgbClr val="3CB371"/>
          </a:solidFill>
          <a:ln>
            <a:solidFill>
              <a:srgbClr val="3CB37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Promotor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Involucrar</a:t>
            </a:r>
            <a:r>
              <a:rPr lang="es-419" sz="1100" baseline="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 </a:t>
            </a:r>
          </a:p>
          <a:p>
            <a:pPr algn="ctr"/>
            <a:r>
              <a:rPr lang="es-419" sz="900" baseline="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en la formulación y evaluación</a:t>
            </a:r>
            <a:endParaRPr lang="es-419" sz="900">
              <a:effectLst/>
              <a:latin typeface="Arial Nova Light" panose="020B0304020202020204" pitchFamily="34" charset="0"/>
            </a:endParaRPr>
          </a:p>
        </xdr:txBody>
      </xdr:sp>
      <xdr:sp macro="" textlink="">
        <xdr:nvSpPr>
          <xdr:cNvPr id="7" name="Rectángulo 6">
            <a:extLst>
              <a:ext uri="{FF2B5EF4-FFF2-40B4-BE49-F238E27FC236}">
                <a16:creationId xmlns:a16="http://schemas.microsoft.com/office/drawing/2014/main" id="{7AF7CE19-C925-4376-B10E-AABDA26A89EF}"/>
              </a:ext>
            </a:extLst>
          </xdr:cNvPr>
          <xdr:cNvSpPr/>
        </xdr:nvSpPr>
        <xdr:spPr>
          <a:xfrm>
            <a:off x="9224158" y="2020931"/>
            <a:ext cx="1259999" cy="1278837"/>
          </a:xfrm>
          <a:prstGeom prst="rect">
            <a:avLst/>
          </a:prstGeom>
          <a:solidFill>
            <a:srgbClr val="FF9800"/>
          </a:solidFill>
          <a:ln>
            <a:solidFill>
              <a:srgbClr val="FF98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Apático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Monitorear</a:t>
            </a:r>
            <a:endParaRPr lang="es-419" sz="1100">
              <a:latin typeface="Arial Nova Light" panose="020B0304020202020204" pitchFamily="34" charset="0"/>
            </a:endParaRPr>
          </a:p>
          <a:p>
            <a:pPr algn="ctr"/>
            <a:r>
              <a:rPr lang="es-419" sz="900" baseline="0">
                <a:latin typeface="Arial Nova Light" panose="020B0304020202020204" pitchFamily="34" charset="0"/>
              </a:rPr>
              <a:t>posibles cambios de actitud</a:t>
            </a:r>
            <a:endParaRPr lang="es-419" sz="900">
              <a:latin typeface="Arial Nova Light" panose="020B0304020202020204" pitchFamily="34" charset="0"/>
            </a:endParaRPr>
          </a:p>
        </xdr:txBody>
      </xdr:sp>
      <xdr:sp macro="" textlink="">
        <xdr:nvSpPr>
          <xdr:cNvPr id="8" name="Rectángulo 7">
            <a:extLst>
              <a:ext uri="{FF2B5EF4-FFF2-40B4-BE49-F238E27FC236}">
                <a16:creationId xmlns:a16="http://schemas.microsoft.com/office/drawing/2014/main" id="{87380BDC-323E-4592-A4F4-B535FCFE1E4B}"/>
              </a:ext>
            </a:extLst>
          </xdr:cNvPr>
          <xdr:cNvSpPr/>
        </xdr:nvSpPr>
        <xdr:spPr>
          <a:xfrm>
            <a:off x="10633855" y="2020777"/>
            <a:ext cx="1259999" cy="1278837"/>
          </a:xfrm>
          <a:prstGeom prst="rect">
            <a:avLst/>
          </a:prstGeom>
          <a:solidFill>
            <a:srgbClr val="4169FF"/>
          </a:solidFill>
          <a:ln>
            <a:solidFill>
              <a:srgbClr val="4169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Defensor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Reportar</a:t>
            </a:r>
            <a:endParaRPr lang="es-419" sz="1100">
              <a:latin typeface="Arial Nova Light" panose="020B0304020202020204" pitchFamily="34" charset="0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419" sz="9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Informar sobre la evolución</a:t>
            </a:r>
            <a:endParaRPr lang="es-419" sz="900">
              <a:effectLst/>
              <a:latin typeface="Arial Nova Light" panose="020B0304020202020204" pitchFamily="34" charset="0"/>
            </a:endParaRPr>
          </a:p>
        </xdr:txBody>
      </xdr:sp>
      <xdr:sp macro="" textlink="">
        <xdr:nvSpPr>
          <xdr:cNvPr id="9" name="CuadroTexto 8">
            <a:extLst>
              <a:ext uri="{FF2B5EF4-FFF2-40B4-BE49-F238E27FC236}">
                <a16:creationId xmlns:a16="http://schemas.microsoft.com/office/drawing/2014/main" id="{F4587A2F-91FA-411F-952B-17AA42E6496A}"/>
              </a:ext>
            </a:extLst>
          </xdr:cNvPr>
          <xdr:cNvSpPr txBox="1"/>
        </xdr:nvSpPr>
        <xdr:spPr>
          <a:xfrm>
            <a:off x="8382151" y="1838739"/>
            <a:ext cx="716727" cy="2290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PODER</a:t>
            </a:r>
          </a:p>
        </xdr:txBody>
      </xdr:sp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A7CC5099-D1CB-441B-BB17-D2D4BEEEBDA4}"/>
              </a:ext>
            </a:extLst>
          </xdr:cNvPr>
          <xdr:cNvSpPr txBox="1"/>
        </xdr:nvSpPr>
        <xdr:spPr>
          <a:xfrm>
            <a:off x="8666914" y="1080052"/>
            <a:ext cx="443948" cy="2319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1" name="CuadroTexto 10">
            <a:extLst>
              <a:ext uri="{FF2B5EF4-FFF2-40B4-BE49-F238E27FC236}">
                <a16:creationId xmlns:a16="http://schemas.microsoft.com/office/drawing/2014/main" id="{A68E0CF9-ED9B-4763-9AA7-65495838ADBB}"/>
              </a:ext>
            </a:extLst>
          </xdr:cNvPr>
          <xdr:cNvSpPr txBox="1"/>
        </xdr:nvSpPr>
        <xdr:spPr>
          <a:xfrm>
            <a:off x="11127401" y="3461574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2" name="CuadroTexto 11">
            <a:extLst>
              <a:ext uri="{FF2B5EF4-FFF2-40B4-BE49-F238E27FC236}">
                <a16:creationId xmlns:a16="http://schemas.microsoft.com/office/drawing/2014/main" id="{62BF273D-FF68-4A4A-A206-3AB753DF4782}"/>
              </a:ext>
            </a:extLst>
          </xdr:cNvPr>
          <xdr:cNvSpPr txBox="1"/>
        </xdr:nvSpPr>
        <xdr:spPr>
          <a:xfrm>
            <a:off x="8630965" y="2577550"/>
            <a:ext cx="481003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3" name="CuadroTexto 12">
            <a:extLst>
              <a:ext uri="{FF2B5EF4-FFF2-40B4-BE49-F238E27FC236}">
                <a16:creationId xmlns:a16="http://schemas.microsoft.com/office/drawing/2014/main" id="{6F867B3B-62C3-40AB-8EC9-7EBB45B6C689}"/>
              </a:ext>
            </a:extLst>
          </xdr:cNvPr>
          <xdr:cNvSpPr txBox="1"/>
        </xdr:nvSpPr>
        <xdr:spPr>
          <a:xfrm>
            <a:off x="9549684" y="3462680"/>
            <a:ext cx="496313" cy="21486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8C89D1F4-8BBB-447D-AE78-64757E589524}"/>
              </a:ext>
            </a:extLst>
          </xdr:cNvPr>
          <xdr:cNvSpPr txBox="1"/>
        </xdr:nvSpPr>
        <xdr:spPr>
          <a:xfrm>
            <a:off x="10162329" y="3485870"/>
            <a:ext cx="823079" cy="19167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INTERÉS</a:t>
            </a:r>
          </a:p>
        </xdr:txBody>
      </xdr:sp>
    </xdr:grpSp>
    <xdr:clientData/>
  </xdr:twoCellAnchor>
  <xdr:twoCellAnchor>
    <xdr:from>
      <xdr:col>5</xdr:col>
      <xdr:colOff>409575</xdr:colOff>
      <xdr:row>0</xdr:row>
      <xdr:rowOff>104775</xdr:rowOff>
    </xdr:from>
    <xdr:to>
      <xdr:col>7</xdr:col>
      <xdr:colOff>9525</xdr:colOff>
      <xdr:row>2</xdr:row>
      <xdr:rowOff>38100</xdr:rowOff>
    </xdr:to>
    <xdr:sp macro="" textlink="">
      <xdr:nvSpPr>
        <xdr:cNvPr id="15" name="Rectángulo: esquinas redondeadas 14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A4CC18E0-45CE-4FF2-A790-21E944B5C6B5}"/>
            </a:ext>
            <a:ext uri="{147F2762-F138-4A5C-976F-8EAC2B608ADB}">
              <a16:predDERef xmlns:a16="http://schemas.microsoft.com/office/drawing/2014/main" pred="{A61BA15B-78BA-4F9A-930A-50FB75CBC186}"/>
            </a:ext>
          </a:extLst>
        </xdr:cNvPr>
        <xdr:cNvSpPr/>
      </xdr:nvSpPr>
      <xdr:spPr>
        <a:xfrm>
          <a:off x="5867400" y="104775"/>
          <a:ext cx="1276350" cy="2762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178679</xdr:colOff>
      <xdr:row>3</xdr:row>
      <xdr:rowOff>31749</xdr:rowOff>
    </xdr:from>
    <xdr:to>
      <xdr:col>8</xdr:col>
      <xdr:colOff>3685521</xdr:colOff>
      <xdr:row>18</xdr:row>
      <xdr:rowOff>142983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EAFCB7CA-AFC0-4409-9958-74A6BCD306FB}"/>
            </a:ext>
          </a:extLst>
        </xdr:cNvPr>
        <xdr:cNvGrpSpPr/>
      </xdr:nvGrpSpPr>
      <xdr:grpSpPr>
        <a:xfrm>
          <a:off x="7551029" y="574674"/>
          <a:ext cx="3506842" cy="3149709"/>
          <a:chOff x="8382157" y="512141"/>
          <a:chExt cx="3614559" cy="3181345"/>
        </a:xfrm>
      </xdr:grpSpPr>
      <xdr:cxnSp macro="">
        <xdr:nvCxnSpPr>
          <xdr:cNvPr id="4" name="Conector recto de flecha 3">
            <a:extLst>
              <a:ext uri="{FF2B5EF4-FFF2-40B4-BE49-F238E27FC236}">
                <a16:creationId xmlns:a16="http://schemas.microsoft.com/office/drawing/2014/main" id="{2A97084A-458A-4B8A-B5CD-855DDB0EF34C}"/>
              </a:ext>
            </a:extLst>
          </xdr:cNvPr>
          <xdr:cNvCxnSpPr/>
        </xdr:nvCxnSpPr>
        <xdr:spPr>
          <a:xfrm flipH="1" flipV="1">
            <a:off x="9119704" y="512141"/>
            <a:ext cx="0" cy="2916444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6" name="Conector recto de flecha 5">
            <a:extLst>
              <a:ext uri="{FF2B5EF4-FFF2-40B4-BE49-F238E27FC236}">
                <a16:creationId xmlns:a16="http://schemas.microsoft.com/office/drawing/2014/main" id="{A4081C06-EDD5-4201-926B-1C5E30E61A26}"/>
              </a:ext>
            </a:extLst>
          </xdr:cNvPr>
          <xdr:cNvCxnSpPr/>
        </xdr:nvCxnSpPr>
        <xdr:spPr>
          <a:xfrm>
            <a:off x="9116716" y="3428203"/>
            <a:ext cx="2880000" cy="0"/>
          </a:xfrm>
          <a:prstGeom prst="straightConnector1">
            <a:avLst/>
          </a:prstGeom>
          <a:ln w="19050"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1A61F0DB-B054-4CA7-A0FE-041A433A616F}"/>
              </a:ext>
            </a:extLst>
          </xdr:cNvPr>
          <xdr:cNvSpPr/>
        </xdr:nvSpPr>
        <xdr:spPr>
          <a:xfrm>
            <a:off x="9221304" y="614447"/>
            <a:ext cx="1260000" cy="1274474"/>
          </a:xfrm>
          <a:prstGeom prst="rect">
            <a:avLst/>
          </a:prstGeom>
          <a:solidFill>
            <a:srgbClr val="FF4040"/>
          </a:solidFill>
          <a:ln>
            <a:solidFill>
              <a:srgbClr val="FF404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Latente</a:t>
            </a:r>
          </a:p>
          <a:p>
            <a:pPr algn="ctr"/>
            <a:endParaRPr lang="es-419" sz="400">
              <a:latin typeface="Arial Nova Light" panose="020B0304020202020204" pitchFamily="34" charset="0"/>
            </a:endParaRPr>
          </a:p>
          <a:p>
            <a:pPr algn="ctr"/>
            <a:r>
              <a:rPr lang="es-419" sz="1100">
                <a:latin typeface="Arial Nova Light" panose="020B0304020202020204" pitchFamily="34" charset="0"/>
              </a:rPr>
              <a:t>Informar </a:t>
            </a:r>
          </a:p>
          <a:p>
            <a:pPr algn="ctr"/>
            <a:r>
              <a:rPr lang="es-419" sz="900">
                <a:latin typeface="Arial Nova Light" panose="020B0304020202020204" pitchFamily="34" charset="0"/>
              </a:rPr>
              <a:t>sobre avances o cambios</a:t>
            </a:r>
          </a:p>
        </xdr:txBody>
      </xdr:sp>
      <xdr:sp macro="" textlink="">
        <xdr:nvSpPr>
          <xdr:cNvPr id="10" name="Rectángulo 9">
            <a:extLst>
              <a:ext uri="{FF2B5EF4-FFF2-40B4-BE49-F238E27FC236}">
                <a16:creationId xmlns:a16="http://schemas.microsoft.com/office/drawing/2014/main" id="{0976D109-672C-4CE6-844B-83FCA5A04141}"/>
              </a:ext>
            </a:extLst>
          </xdr:cNvPr>
          <xdr:cNvSpPr/>
        </xdr:nvSpPr>
        <xdr:spPr>
          <a:xfrm>
            <a:off x="10631004" y="614293"/>
            <a:ext cx="1260000" cy="1274474"/>
          </a:xfrm>
          <a:prstGeom prst="rect">
            <a:avLst/>
          </a:prstGeom>
          <a:solidFill>
            <a:srgbClr val="3CB371"/>
          </a:solidFill>
          <a:ln>
            <a:solidFill>
              <a:srgbClr val="3CB37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solidFill>
                  <a:schemeClr val="lt1"/>
                </a:solidFill>
                <a:latin typeface="Arial Nova Light" panose="020B0304020202020204" pitchFamily="34" charset="0"/>
                <a:ea typeface="+mn-ea"/>
                <a:cs typeface="+mn-cs"/>
              </a:rPr>
              <a:t>Promotor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Involucrar</a:t>
            </a:r>
            <a:r>
              <a:rPr lang="es-419" sz="1100" baseline="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 </a:t>
            </a:r>
          </a:p>
          <a:p>
            <a:pPr algn="ctr"/>
            <a:r>
              <a:rPr lang="es-419" sz="900" baseline="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en la formulación y evalaución</a:t>
            </a:r>
            <a:endParaRPr lang="es-419" sz="900">
              <a:effectLst/>
              <a:latin typeface="Arial Nova Light" panose="020B0304020202020204" pitchFamily="34" charset="0"/>
            </a:endParaRPr>
          </a:p>
        </xdr:txBody>
      </xdr:sp>
      <xdr:sp macro="" textlink="">
        <xdr:nvSpPr>
          <xdr:cNvPr id="11" name="Rectángulo 10">
            <a:extLst>
              <a:ext uri="{FF2B5EF4-FFF2-40B4-BE49-F238E27FC236}">
                <a16:creationId xmlns:a16="http://schemas.microsoft.com/office/drawing/2014/main" id="{C5ACC43F-29E6-4ED2-80F8-56B80BD81CD9}"/>
              </a:ext>
            </a:extLst>
          </xdr:cNvPr>
          <xdr:cNvSpPr/>
        </xdr:nvSpPr>
        <xdr:spPr>
          <a:xfrm>
            <a:off x="9224162" y="2020931"/>
            <a:ext cx="1260000" cy="1278837"/>
          </a:xfrm>
          <a:prstGeom prst="rect">
            <a:avLst/>
          </a:prstGeom>
          <a:solidFill>
            <a:srgbClr val="FF9800"/>
          </a:solidFill>
          <a:ln>
            <a:solidFill>
              <a:srgbClr val="FF98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Apático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Monitorear</a:t>
            </a:r>
            <a:endParaRPr lang="es-419" sz="1100">
              <a:latin typeface="Arial Nova Light" panose="020B0304020202020204" pitchFamily="34" charset="0"/>
            </a:endParaRPr>
          </a:p>
          <a:p>
            <a:pPr algn="ctr"/>
            <a:r>
              <a:rPr lang="es-419" sz="900" baseline="0">
                <a:latin typeface="Arial Nova Light" panose="020B0304020202020204" pitchFamily="34" charset="0"/>
              </a:rPr>
              <a:t>posibles cambios de actitud</a:t>
            </a:r>
            <a:endParaRPr lang="es-419" sz="900">
              <a:latin typeface="Arial Nova Light" panose="020B0304020202020204" pitchFamily="34" charset="0"/>
            </a:endParaRPr>
          </a:p>
        </xdr:txBody>
      </xdr:sp>
      <xdr:sp macro="" textlink="">
        <xdr:nvSpPr>
          <xdr:cNvPr id="12" name="Rectángulo 11">
            <a:extLst>
              <a:ext uri="{FF2B5EF4-FFF2-40B4-BE49-F238E27FC236}">
                <a16:creationId xmlns:a16="http://schemas.microsoft.com/office/drawing/2014/main" id="{8A3932A9-A62F-4A6D-823C-32E5AD7BCC47}"/>
              </a:ext>
            </a:extLst>
          </xdr:cNvPr>
          <xdr:cNvSpPr/>
        </xdr:nvSpPr>
        <xdr:spPr>
          <a:xfrm>
            <a:off x="10633862" y="2020777"/>
            <a:ext cx="1260000" cy="1278837"/>
          </a:xfrm>
          <a:prstGeom prst="rect">
            <a:avLst/>
          </a:prstGeom>
          <a:solidFill>
            <a:srgbClr val="4169FF"/>
          </a:solidFill>
          <a:ln>
            <a:solidFill>
              <a:srgbClr val="4169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419" sz="1200" b="1">
                <a:latin typeface="Arial Nova Light" panose="020B0304020202020204" pitchFamily="34" charset="0"/>
              </a:rPr>
              <a:t>Defensor</a:t>
            </a:r>
          </a:p>
          <a:p>
            <a:pPr algn="ctr"/>
            <a:endParaRPr lang="es-419" sz="400">
              <a:solidFill>
                <a:schemeClr val="lt1"/>
              </a:solidFill>
              <a:effectLst/>
              <a:latin typeface="Arial Nova Light" panose="020B0304020202020204" pitchFamily="34" charset="0"/>
              <a:ea typeface="+mn-ea"/>
              <a:cs typeface="+mn-cs"/>
            </a:endParaRPr>
          </a:p>
          <a:p>
            <a:pPr algn="ctr"/>
            <a:r>
              <a:rPr lang="es-419" sz="11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Reportar</a:t>
            </a:r>
            <a:endParaRPr lang="es-419" sz="1100">
              <a:latin typeface="Arial Nova Light" panose="020B0304020202020204" pitchFamily="34" charset="0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419" sz="900">
                <a:solidFill>
                  <a:schemeClr val="lt1"/>
                </a:solidFill>
                <a:effectLst/>
                <a:latin typeface="Arial Nova Light" panose="020B0304020202020204" pitchFamily="34" charset="0"/>
                <a:ea typeface="+mn-ea"/>
                <a:cs typeface="+mn-cs"/>
              </a:rPr>
              <a:t>Informar sobre la evolución</a:t>
            </a:r>
            <a:endParaRPr lang="es-419" sz="900">
              <a:effectLst/>
              <a:latin typeface="Arial Nova Light" panose="020B0304020202020204" pitchFamily="34" charset="0"/>
            </a:endParaRPr>
          </a:p>
        </xdr:txBody>
      </xdr:sp>
      <xdr:sp macro="" textlink="">
        <xdr:nvSpPr>
          <xdr:cNvPr id="13" name="CuadroTexto 12">
            <a:extLst>
              <a:ext uri="{FF2B5EF4-FFF2-40B4-BE49-F238E27FC236}">
                <a16:creationId xmlns:a16="http://schemas.microsoft.com/office/drawing/2014/main" id="{2E3F0AA3-E50D-4921-9DB5-CE9F843A0A27}"/>
              </a:ext>
            </a:extLst>
          </xdr:cNvPr>
          <xdr:cNvSpPr txBox="1"/>
        </xdr:nvSpPr>
        <xdr:spPr>
          <a:xfrm>
            <a:off x="8382157" y="1838739"/>
            <a:ext cx="716727" cy="2290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PODER</a:t>
            </a:r>
          </a:p>
        </xdr:txBody>
      </xdr:sp>
      <xdr:sp macro="" textlink="">
        <xdr:nvSpPr>
          <xdr:cNvPr id="14" name="CuadroTexto 13">
            <a:extLst>
              <a:ext uri="{FF2B5EF4-FFF2-40B4-BE49-F238E27FC236}">
                <a16:creationId xmlns:a16="http://schemas.microsoft.com/office/drawing/2014/main" id="{D6F89DDE-0721-4D46-8E5F-FE2F0B570879}"/>
              </a:ext>
            </a:extLst>
          </xdr:cNvPr>
          <xdr:cNvSpPr txBox="1"/>
        </xdr:nvSpPr>
        <xdr:spPr>
          <a:xfrm>
            <a:off x="8666920" y="1080053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5" name="CuadroTexto 14">
            <a:extLst>
              <a:ext uri="{FF2B5EF4-FFF2-40B4-BE49-F238E27FC236}">
                <a16:creationId xmlns:a16="http://schemas.microsoft.com/office/drawing/2014/main" id="{3CD1EE0B-7614-4FCE-B18A-45B7A1048B8E}"/>
              </a:ext>
            </a:extLst>
          </xdr:cNvPr>
          <xdr:cNvSpPr txBox="1"/>
        </xdr:nvSpPr>
        <xdr:spPr>
          <a:xfrm>
            <a:off x="11127408" y="3461573"/>
            <a:ext cx="443948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Alto</a:t>
            </a:r>
          </a:p>
        </xdr:txBody>
      </xdr:sp>
      <xdr:sp macro="" textlink="">
        <xdr:nvSpPr>
          <xdr:cNvPr id="16" name="CuadroTexto 15">
            <a:extLst>
              <a:ext uri="{FF2B5EF4-FFF2-40B4-BE49-F238E27FC236}">
                <a16:creationId xmlns:a16="http://schemas.microsoft.com/office/drawing/2014/main" id="{8DDBC4FA-0C9B-4E7D-AA8B-9965A794D5E7}"/>
              </a:ext>
            </a:extLst>
          </xdr:cNvPr>
          <xdr:cNvSpPr txBox="1"/>
        </xdr:nvSpPr>
        <xdr:spPr>
          <a:xfrm>
            <a:off x="8630970" y="2577549"/>
            <a:ext cx="481003" cy="23191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7" name="CuadroTexto 16">
            <a:extLst>
              <a:ext uri="{FF2B5EF4-FFF2-40B4-BE49-F238E27FC236}">
                <a16:creationId xmlns:a16="http://schemas.microsoft.com/office/drawing/2014/main" id="{6D9AA6A4-8819-4A8E-9861-9322068ED2CD}"/>
              </a:ext>
            </a:extLst>
          </xdr:cNvPr>
          <xdr:cNvSpPr txBox="1"/>
        </xdr:nvSpPr>
        <xdr:spPr>
          <a:xfrm>
            <a:off x="9549689" y="3462678"/>
            <a:ext cx="496314" cy="21486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0">
                <a:latin typeface="Arial Nova Light" panose="020B0304020202020204" pitchFamily="34" charset="0"/>
              </a:rPr>
              <a:t>Bajo</a:t>
            </a:r>
          </a:p>
        </xdr:txBody>
      </xdr:sp>
      <xdr:sp macro="" textlink="">
        <xdr:nvSpPr>
          <xdr:cNvPr id="18" name="CuadroTexto 17">
            <a:extLst>
              <a:ext uri="{FF2B5EF4-FFF2-40B4-BE49-F238E27FC236}">
                <a16:creationId xmlns:a16="http://schemas.microsoft.com/office/drawing/2014/main" id="{48D3C82F-685B-40DA-9FB7-2DFDBEC8160F}"/>
              </a:ext>
            </a:extLst>
          </xdr:cNvPr>
          <xdr:cNvSpPr txBox="1"/>
        </xdr:nvSpPr>
        <xdr:spPr>
          <a:xfrm>
            <a:off x="10162329" y="3485870"/>
            <a:ext cx="823079" cy="19167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419" sz="1100" b="1">
                <a:latin typeface="Arial Nova Light" panose="020B0304020202020204" pitchFamily="34" charset="0"/>
              </a:rPr>
              <a:t>INTERÉS</a:t>
            </a:r>
          </a:p>
        </xdr:txBody>
      </xdr:sp>
    </xdr:grpSp>
    <xdr:clientData/>
  </xdr:twoCellAnchor>
  <xdr:twoCellAnchor>
    <xdr:from>
      <xdr:col>5</xdr:col>
      <xdr:colOff>390525</xdr:colOff>
      <xdr:row>0</xdr:row>
      <xdr:rowOff>104775</xdr:rowOff>
    </xdr:from>
    <xdr:to>
      <xdr:col>7</xdr:col>
      <xdr:colOff>9525</xdr:colOff>
      <xdr:row>2</xdr:row>
      <xdr:rowOff>38100</xdr:rowOff>
    </xdr:to>
    <xdr:sp macro="" textlink="">
      <xdr:nvSpPr>
        <xdr:cNvPr id="20" name="Rectángulo: esquinas redondeadas 19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15A4942E-E7F9-42C7-9BD4-998D074A1C91}"/>
            </a:ext>
            <a:ext uri="{147F2762-F138-4A5C-976F-8EAC2B608ADB}">
              <a16:predDERef xmlns:a16="http://schemas.microsoft.com/office/drawing/2014/main" pred="{EAFCB7CA-AFC0-4409-9958-74A6BCD306FB}"/>
            </a:ext>
          </a:extLst>
        </xdr:cNvPr>
        <xdr:cNvSpPr/>
      </xdr:nvSpPr>
      <xdr:spPr>
        <a:xfrm>
          <a:off x="5848350" y="104775"/>
          <a:ext cx="1295400" cy="2762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390525</xdr:colOff>
      <xdr:row>0</xdr:row>
      <xdr:rowOff>95250</xdr:rowOff>
    </xdr:from>
    <xdr:to>
      <xdr:col>15</xdr:col>
      <xdr:colOff>0</xdr:colOff>
      <xdr:row>2</xdr:row>
      <xdr:rowOff>28575</xdr:rowOff>
    </xdr:to>
    <xdr:sp macro="" textlink="">
      <xdr:nvSpPr>
        <xdr:cNvPr id="2" name="Rectángulo: esquinas redondeadas 1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B454F908-3587-4904-B79F-77B5D1A6415F}"/>
            </a:ext>
          </a:extLst>
        </xdr:cNvPr>
        <xdr:cNvSpPr/>
      </xdr:nvSpPr>
      <xdr:spPr>
        <a:xfrm>
          <a:off x="10991850" y="95250"/>
          <a:ext cx="1247775" cy="2762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0</xdr:row>
      <xdr:rowOff>95250</xdr:rowOff>
    </xdr:from>
    <xdr:to>
      <xdr:col>15</xdr:col>
      <xdr:colOff>0</xdr:colOff>
      <xdr:row>2</xdr:row>
      <xdr:rowOff>28575</xdr:rowOff>
    </xdr:to>
    <xdr:sp macro="" textlink="">
      <xdr:nvSpPr>
        <xdr:cNvPr id="3" name="Rectángulo: esquinas redondeadas 2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6AE56B4D-101B-4DDF-9F80-B8287098F028}"/>
            </a:ext>
          </a:extLst>
        </xdr:cNvPr>
        <xdr:cNvSpPr/>
      </xdr:nvSpPr>
      <xdr:spPr>
        <a:xfrm>
          <a:off x="10944225" y="95250"/>
          <a:ext cx="1295400" cy="2762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371475</xdr:colOff>
      <xdr:row>0</xdr:row>
      <xdr:rowOff>123825</xdr:rowOff>
    </xdr:from>
    <xdr:to>
      <xdr:col>15</xdr:col>
      <xdr:colOff>0</xdr:colOff>
      <xdr:row>2</xdr:row>
      <xdr:rowOff>57150</xdr:rowOff>
    </xdr:to>
    <xdr:sp macro="" textlink="">
      <xdr:nvSpPr>
        <xdr:cNvPr id="2" name="Rectángulo: esquinas redondeadas 1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393425DC-3E1A-470C-BAC0-E848FBFD111A}"/>
            </a:ext>
          </a:extLst>
        </xdr:cNvPr>
        <xdr:cNvSpPr/>
      </xdr:nvSpPr>
      <xdr:spPr>
        <a:xfrm>
          <a:off x="10972800" y="123825"/>
          <a:ext cx="1266825" cy="2762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0</xdr:row>
      <xdr:rowOff>123825</xdr:rowOff>
    </xdr:from>
    <xdr:to>
      <xdr:col>15</xdr:col>
      <xdr:colOff>0</xdr:colOff>
      <xdr:row>2</xdr:row>
      <xdr:rowOff>57150</xdr:rowOff>
    </xdr:to>
    <xdr:sp macro="" textlink="">
      <xdr:nvSpPr>
        <xdr:cNvPr id="2" name="Rectángulo: esquinas redondeadas 1">
          <a:hlinkClick xmlns:r="http://schemas.openxmlformats.org/officeDocument/2006/relationships" r:id="rId1" tooltip="Regresar a Menú"/>
          <a:extLst>
            <a:ext uri="{FF2B5EF4-FFF2-40B4-BE49-F238E27FC236}">
              <a16:creationId xmlns:a16="http://schemas.microsoft.com/office/drawing/2014/main" id="{8858A662-5668-4AEC-9CD6-CE11AFE1F122}"/>
            </a:ext>
          </a:extLst>
        </xdr:cNvPr>
        <xdr:cNvSpPr/>
      </xdr:nvSpPr>
      <xdr:spPr>
        <a:xfrm>
          <a:off x="10944225" y="123825"/>
          <a:ext cx="1295400" cy="276225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rgbClr val="2E8B5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419" sz="1100" b="1">
              <a:solidFill>
                <a:sysClr val="windowText" lastClr="000000"/>
              </a:solidFill>
              <a:latin typeface="Arial Nova Light" panose="020B0304020202020204" pitchFamily="34" charset="0"/>
            </a:rPr>
            <a:t>Regresar a Inicio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16BF836-4C31-49A8-A44E-73660831D104}" name="Interés6" displayName="Interés6" ref="P4:P6" totalsRowShown="0" headerRowDxfId="163" dataDxfId="162">
  <autoFilter ref="P4:P6" xr:uid="{031597E0-9189-40AB-AB87-56625FC81AC8}"/>
  <tableColumns count="1">
    <tableColumn id="1" xr3:uid="{9C7B66C8-0B6F-45E5-8FEB-24E99991719D}" name="Interés" dataDxfId="16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A1623E16-8AA5-4C95-94A9-DD6720D217D6}" name="Rol_8212629" displayName="Rol_8212629" ref="R4:R8" totalsRowShown="0" headerRowDxfId="136" dataDxfId="135">
  <autoFilter ref="R4:R8" xr:uid="{493E8831-6D18-4C69-9FA0-7A3F90FC1DCD}"/>
  <tableColumns count="1">
    <tableColumn id="1" xr3:uid="{EF75BD30-B518-4516-9C81-C9FA25D347C9}" name="Rol" dataDxfId="13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BCCEEC66-798C-47A3-8F3C-2D03D9A3175C}" name="Tipo9222730" displayName="Tipo9222730" ref="P4:P8" totalsRowShown="0" headerRowDxfId="133" dataDxfId="132">
  <autoFilter ref="P4:P8" xr:uid="{9D8AC33D-F9EF-4910-8F5D-501E65A6BF24}"/>
  <tableColumns count="1">
    <tableColumn id="1" xr3:uid="{B04F9A2A-39DB-4154-8F49-25D18867BFE8}" name="Interés" dataDxfId="13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07E1E23-481E-47B1-BFF1-73F1EDAAAD8C}" name="Poder71525" displayName="Poder71525" ref="Q4:Q6" totalsRowShown="0" headerRowDxfId="130" dataDxfId="129">
  <autoFilter ref="Q4:Q6" xr:uid="{BADDCD1C-A8F1-4B10-ACA7-18F2B250E766}"/>
  <tableColumns count="1">
    <tableColumn id="1" xr3:uid="{EB0E516C-2CDA-451A-945A-4963A2B86455}" name="Poder" dataDxfId="128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197AEF1-1F8A-4B1C-BF39-7E02AC6F6EE9}" name="Rol_82126" displayName="Rol_82126" ref="R4:R8" totalsRowShown="0" headerRowDxfId="127" dataDxfId="126">
  <autoFilter ref="R4:R8" xr:uid="{493E8831-6D18-4C69-9FA0-7A3F90FC1DCD}"/>
  <tableColumns count="1">
    <tableColumn id="1" xr3:uid="{47695025-965F-41D2-B68F-5EDA0BC1F136}" name="Rol" dataDxfId="125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ED49232-8FC8-478B-B2CF-7E7ECF94F2DB}" name="Tipo92227" displayName="Tipo92227" ref="P4:P8" totalsRowShown="0" headerRowDxfId="124" dataDxfId="123">
  <autoFilter ref="P4:P8" xr:uid="{9D8AC33D-F9EF-4910-8F5D-501E65A6BF24}"/>
  <tableColumns count="1">
    <tableColumn id="1" xr3:uid="{FDAF4284-C708-4B17-8B15-61C84F6B21AD}" name="Interés" dataDxfId="122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74F0C0E-BEB8-467D-BF16-E708C8D9ECDB}" name="UM_Financieros7" displayName="UM_Financieros7" ref="U20:U23" totalsRowShown="0" headerRowDxfId="121" dataDxfId="120" tableBorderDxfId="119" headerRowCellStyle="Normal 4 2">
  <autoFilter ref="U20:U23" xr:uid="{B500E2EC-B378-443B-B64D-EEAA904BF4D6}"/>
  <tableColumns count="1">
    <tableColumn id="1" xr3:uid="{8E9C8124-B900-41C6-89DE-F4AAA75B5FC6}" name="UM Financieros" dataDxfId="118"/>
  </tableColumns>
  <tableStyleInfo name="TableStyleLight14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65DC36E-011C-43BE-A9A9-1857A73F2C28}" name="UM_Humanos8" displayName="UM_Humanos8" ref="T20:T27" totalsRowShown="0" headerRowDxfId="117" dataDxfId="116" tableBorderDxfId="115" headerRowCellStyle="Normal 4 2">
  <autoFilter ref="T20:T27" xr:uid="{F21DE7CE-9937-480D-9FEF-B0BF1CF5C6CB}"/>
  <tableColumns count="1">
    <tableColumn id="1" xr3:uid="{E0D76C66-7667-41E6-9DAE-B0FD9052C1D6}" name="UM Humanos" dataDxfId="114"/>
  </tableColumns>
  <tableStyleInfo name="TableStyleLight14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55FEFBB-2C7A-4382-B7C6-68030EC4CF51}" name="UM_Intelectuales9" displayName="UM_Intelectuales9" ref="V20:V23" totalsRowShown="0" headerRowDxfId="113" dataDxfId="112" tableBorderDxfId="111" headerRowCellStyle="Normal 4 2">
  <autoFilter ref="V20:V23" xr:uid="{29713DA0-D3FD-4588-88F5-83B1FAEFE906}"/>
  <tableColumns count="1">
    <tableColumn id="1" xr3:uid="{906EFF29-3537-4525-B1E2-0BA30D809814}" name="UM Intelectuales" dataDxfId="110"/>
  </tableColumns>
  <tableStyleInfo name="TableStyleLight14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FA36721-6C5B-425A-8130-93C326FAB4FE}" name="UM_Físicos13" displayName="UM_Físicos13" ref="S20:S34" totalsRowShown="0" headerRowDxfId="109" dataDxfId="108" tableBorderDxfId="107" headerRowCellStyle="Normal 4 2">
  <autoFilter ref="S20:S34" xr:uid="{D7627775-1D08-491A-B95A-49FEEFFCB57A}"/>
  <tableColumns count="1">
    <tableColumn id="1" xr3:uid="{1597C3B2-F5EC-415E-AAA8-02B7430F036C}" name="UM Físicos" dataDxfId="106"/>
  </tableColumns>
  <tableStyleInfo name="TableStyleLight14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03D584D-00BC-4136-A90C-2F5F1C4304AC}" name="Costos_de14" displayName="Costos_de14" ref="R7:R14" totalsRowShown="0" headerRowDxfId="105" dataDxfId="104" tableBorderDxfId="103" headerRowCellStyle="Normal 4 2">
  <autoFilter ref="R7:R14" xr:uid="{CB297796-43E8-4C07-B9DE-B3C28457EDDC}"/>
  <tableColumns count="1">
    <tableColumn id="1" xr3:uid="{6CCDEF4D-1FEC-49CC-BDB3-DDFD35E2B06B}" name="Costos de" dataDxfId="10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EA42AAC-7FA5-4F36-A47A-E4C53D9CB989}" name="Poder10" displayName="Poder10" ref="Q4:Q6" totalsRowShown="0" headerRowDxfId="160" dataDxfId="159">
  <autoFilter ref="Q4:Q6" xr:uid="{BADDCD1C-A8F1-4B10-ACA7-18F2B250E766}"/>
  <tableColumns count="1">
    <tableColumn id="1" xr3:uid="{A6C98509-5EDD-495C-BE38-3AE950E523BF}" name="Poder" dataDxfId="158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66F13E9-FB52-4CC4-92B6-00E9C66EBF4C}" name="Instalaciones15" displayName="Instalaciones15" ref="S7:S12" totalsRowShown="0" headerRowDxfId="101" dataDxfId="100" tableBorderDxfId="99" headerRowCellStyle="Normal 4 2">
  <autoFilter ref="S7:S12" xr:uid="{9C05C8F1-79BD-47FF-ACDE-64770FCDD622}"/>
  <tableColumns count="1">
    <tableColumn id="1" xr3:uid="{CA82B223-97A3-435B-92E3-EED61F5DFBC0}" name="Instalaciones" dataDxfId="98"/>
  </tableColumns>
  <tableStyleInfo name="TableStyleLight14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1D91E87-6AE5-4194-A87A-219FDD46E700}" name="Mano_de_obra16" displayName="Mano_de_obra16" ref="V7:V13" totalsRowShown="0" headerRowDxfId="97" dataDxfId="96" tableBorderDxfId="95" headerRowCellStyle="Normal 4 2">
  <autoFilter ref="V7:V13" xr:uid="{9F07D8A7-8B5C-4110-B9E0-554D311AEC6F}"/>
  <tableColumns count="1">
    <tableColumn id="1" xr3:uid="{D145B30D-99A7-42A2-8AD8-7393AE399839}" name="Mano de obra" dataDxfId="94"/>
  </tableColumns>
  <tableStyleInfo name="TableStyleLight14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B20C39E-9870-476B-8514-7073967C42C5}" name="Equipos17" displayName="Equipos17" ref="T7:T15" totalsRowShown="0" headerRowDxfId="93" dataDxfId="92" tableBorderDxfId="91" headerRowCellStyle="Normal 4 2">
  <autoFilter ref="T7:T15" xr:uid="{A8F066AA-9E32-48DB-B59F-0F77A2C833CA}"/>
  <tableColumns count="1">
    <tableColumn id="1" xr3:uid="{870DC398-876E-4CD0-8573-46EF2C722851}" name="Equipos" dataDxfId="90"/>
  </tableColumns>
  <tableStyleInfo name="TableStyleLight14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15C649F-9D34-4EB1-94D6-DF2B087A76B9}" name="Materiales18" displayName="Materiales18" ref="U7:U11" totalsRowShown="0" headerRowDxfId="89" dataDxfId="88" tableBorderDxfId="87" headerRowCellStyle="Normal 4 2">
  <autoFilter ref="U7:U11" xr:uid="{53855288-BB4E-4A86-AE2C-FA8EC9B753A8}"/>
  <tableColumns count="1">
    <tableColumn id="1" xr3:uid="{6AF16CF4-754D-43FE-A9B0-C797CD742280}" name="Materiales" dataDxfId="86"/>
  </tableColumns>
  <tableStyleInfo name="TableStyleLight14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2E85810-627E-4D50-BED4-187754F52264}" name="Terceros21" displayName="Terceros21" ref="W7:W10" totalsRowShown="0" headerRowDxfId="85" dataDxfId="84" tableBorderDxfId="83" headerRowCellStyle="Normal 4 2">
  <autoFilter ref="W7:W10" xr:uid="{E3CE4612-4DC1-4DE7-ABC1-6546D3603A1D}"/>
  <tableColumns count="1">
    <tableColumn id="1" xr3:uid="{F070F543-BCB5-4671-8467-5B4A8FF599BB}" name="Terceros" dataDxfId="82"/>
  </tableColumns>
  <tableStyleInfo name="TableStyleLight14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AD864EF-2F72-43A6-A15D-2DA39B64AE82}" name="Imprevistos22" displayName="Imprevistos22" ref="X7:X13" totalsRowShown="0" headerRowDxfId="81" dataDxfId="80" tableBorderDxfId="79" headerRowCellStyle="Normal 4 2">
  <autoFilter ref="X7:X13" xr:uid="{57056653-8A63-4A75-9BD7-BE81A27E1FA0}"/>
  <tableColumns count="1">
    <tableColumn id="1" xr3:uid="{B8F9ED23-C364-490B-9F87-A49B0796FF92}" name="Imprevistos" dataDxfId="78"/>
  </tableColumns>
  <tableStyleInfo name="TableStyleLight14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1C66C74E-9D6E-4B0D-85A8-82DD68901277}" name="Otros31" displayName="Otros31" ref="Y7:Y8" totalsRowShown="0" headerRowDxfId="77" dataDxfId="76" headerRowCellStyle="Normal 4 2">
  <autoFilter ref="Y7:Y8" xr:uid="{4A94C661-4477-41E1-A1F5-C3FE0EC3D51E}"/>
  <tableColumns count="1">
    <tableColumn id="1" xr3:uid="{D9AD39C3-04E1-435D-BC57-C258FBE7DB32}" name="Otros" dataDxfId="75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6EA35D7-8619-415B-AAD3-1881F42C53E9}" name="UM_Físicos" displayName="UM_Físicos" ref="S20:S34" totalsRowShown="0" headerRowDxfId="74" dataDxfId="73" tableBorderDxfId="72" headerRowCellStyle="Normal 4 2">
  <autoFilter ref="S20:S34" xr:uid="{D7627775-1D08-491A-B95A-49FEEFFCB57A}"/>
  <tableColumns count="1">
    <tableColumn id="1" xr3:uid="{B2E44535-47F1-413C-8B85-62C9E27D618F}" name="UM Físicos" dataDxfId="71"/>
  </tableColumns>
  <tableStyleInfo name="TableStyleLight14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1DEC7EE4-98E7-4741-AE96-7D27D899A1F9}" name="Costos_de" displayName="Costos_de" ref="R7:R14" totalsRowShown="0" headerRowDxfId="70" dataDxfId="69" tableBorderDxfId="68" headerRowCellStyle="Normal 4 2">
  <autoFilter ref="R7:R14" xr:uid="{CB297796-43E8-4C07-B9DE-B3C28457EDDC}"/>
  <tableColumns count="1">
    <tableColumn id="1" xr3:uid="{432F3BBB-FCB5-4B6F-8483-086F954C79D3}" name="Costos de" dataDxfId="67"/>
  </tableColumns>
  <tableStyleInfo name="TableStyleLight14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912238B0-01EE-4EAF-A31A-0E2604C5F176}" name="Instalaciones" displayName="Instalaciones" ref="S7:S12" totalsRowShown="0" headerRowDxfId="66" dataDxfId="65" tableBorderDxfId="64" headerRowCellStyle="Normal 4 2">
  <autoFilter ref="S7:S12" xr:uid="{9C05C8F1-79BD-47FF-ACDE-64770FCDD622}"/>
  <tableColumns count="1">
    <tableColumn id="1" xr3:uid="{0F2B7751-C699-4257-9CA4-BE3A4CDD8D35}" name="Instalaciones" dataDxfId="63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AB68808-7676-483C-870E-48BD585F89CB}" name="Rol_11" displayName="Rol_11" ref="R4:R8" totalsRowShown="0" headerRowDxfId="157" dataDxfId="156">
  <autoFilter ref="R4:R8" xr:uid="{493E8831-6D18-4C69-9FA0-7A3F90FC1DCD}"/>
  <tableColumns count="1">
    <tableColumn id="1" xr3:uid="{C58DC751-C396-454B-B29E-EB30D9873373}" name="Rol" dataDxfId="155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A2C286BF-54D7-4054-872D-CF8290BBD02D}" name="Mano_de_obra" displayName="Mano_de_obra" ref="V7:V13" totalsRowShown="0" headerRowDxfId="62" dataDxfId="61" tableBorderDxfId="60" headerRowCellStyle="Normal 4 2">
  <autoFilter ref="V7:V13" xr:uid="{9F07D8A7-8B5C-4110-B9E0-554D311AEC6F}"/>
  <tableColumns count="1">
    <tableColumn id="1" xr3:uid="{AA5C1726-CAAD-41EF-A842-62ADA923CBB0}" name="Mano de obra" dataDxfId="59"/>
  </tableColumns>
  <tableStyleInfo name="TableStyleLight14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A68E151E-83BC-4317-908F-90A927CA381A}" name="Equipos" displayName="Equipos" ref="T7:T15" totalsRowShown="0" headerRowDxfId="58" dataDxfId="57" tableBorderDxfId="56" headerRowCellStyle="Normal 4 2">
  <autoFilter ref="T7:T15" xr:uid="{A8F066AA-9E32-48DB-B59F-0F77A2C833CA}"/>
  <tableColumns count="1">
    <tableColumn id="1" xr3:uid="{8A310FFB-77C7-4A93-987C-124407E4862A}" name="Equipos" dataDxfId="55"/>
  </tableColumns>
  <tableStyleInfo name="TableStyleLight14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C66DBBAF-258E-460B-B832-FA6CF064E286}" name="Materiales" displayName="Materiales" ref="U7:U11" totalsRowShown="0" headerRowDxfId="54" dataDxfId="53" tableBorderDxfId="52" headerRowCellStyle="Normal 4 2">
  <autoFilter ref="U7:U11" xr:uid="{53855288-BB4E-4A86-AE2C-FA8EC9B753A8}"/>
  <tableColumns count="1">
    <tableColumn id="1" xr3:uid="{FF8C0001-3B64-4488-B9F7-F7128FD98415}" name="Materiales" dataDxfId="51"/>
  </tableColumns>
  <tableStyleInfo name="TableStyleLight14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9E3A124-7FF3-4FFE-B24E-20B2991354CB}" name="Terceros" displayName="Terceros" ref="W7:W10" totalsRowShown="0" headerRowDxfId="50" dataDxfId="49" tableBorderDxfId="48" headerRowCellStyle="Normal 4 2">
  <autoFilter ref="W7:W10" xr:uid="{E3CE4612-4DC1-4DE7-ABC1-6546D3603A1D}"/>
  <tableColumns count="1">
    <tableColumn id="1" xr3:uid="{D7652FB6-C9B7-452C-A2CC-9D3158E8FB03}" name="Terceros" dataDxfId="47"/>
  </tableColumns>
  <tableStyleInfo name="TableStyleLight14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11BD353B-B39A-411A-9C5F-890F7F30CB79}" name="Imprevistos" displayName="Imprevistos" ref="X7:X13" totalsRowShown="0" headerRowDxfId="46" dataDxfId="45" tableBorderDxfId="44" headerRowCellStyle="Normal 4 2">
  <autoFilter ref="X7:X13" xr:uid="{57056653-8A63-4A75-9BD7-BE81A27E1FA0}"/>
  <tableColumns count="1">
    <tableColumn id="1" xr3:uid="{B8C8FC5D-2B2E-4E11-A6F9-AFCAE0A820E9}" name="Imprevistos" dataDxfId="43"/>
  </tableColumns>
  <tableStyleInfo name="TableStyleLight14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7AD64B71-7F75-47A7-AFFE-EFE5CDF5E598}" name="Otros" displayName="Otros" ref="Y7:Y8" totalsRowShown="0" headerRowDxfId="42" dataDxfId="41" headerRowCellStyle="Normal 4 2">
  <autoFilter ref="Y7:Y8" xr:uid="{4A94C661-4477-41E1-A1F5-C3FE0EC3D51E}"/>
  <tableColumns count="1">
    <tableColumn id="1" xr3:uid="{D364E99B-A427-4C2B-A2CB-8ECCB51887D2}" name="Otros" dataDxfId="40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5D6137A7-813D-46AE-BF50-A6FB0D79CBE5}" name="Tabla39" displayName="Tabla39" ref="Z7:Z13" totalsRowShown="0" headerRowDxfId="39" dataDxfId="38" tableBorderDxfId="37" headerRowCellStyle="Normal 4 2">
  <autoFilter ref="Z7:Z13" xr:uid="{5D6137A7-813D-46AE-BF50-A6FB0D79CBE5}"/>
  <tableColumns count="1">
    <tableColumn id="1" xr3:uid="{C1E156F9-02C3-40D5-B7D7-DB632E1466F0}" name="Unidad de Medida" dataDxfId="36"/>
  </tableColumns>
  <tableStyleInfo name="TableStyleLight1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7940F586-63E3-4674-9DE2-71665B083920}" name="UM_Financieros743" displayName="UM_Financieros743" ref="U20:U23" totalsRowShown="0" headerRowDxfId="35" dataDxfId="34" tableBorderDxfId="33" headerRowCellStyle="Normal 4 2">
  <autoFilter ref="U20:U23" xr:uid="{7940F586-63E3-4674-9DE2-71665B083920}"/>
  <tableColumns count="1">
    <tableColumn id="1" xr3:uid="{A83276EF-B57C-4F08-839D-F909653E7BE2}" name="UM Financieros" dataDxfId="32"/>
  </tableColumns>
  <tableStyleInfo name="TableStyleLight14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5F60D1B-7386-4074-84CF-B6C127E5FA82}" name="UM_Humanos844" displayName="UM_Humanos844" ref="T20:T27" totalsRowShown="0" headerRowDxfId="31" dataDxfId="30" tableBorderDxfId="29" headerRowCellStyle="Normal 4 2">
  <autoFilter ref="T20:T27" xr:uid="{05F60D1B-7386-4074-84CF-B6C127E5FA82}"/>
  <tableColumns count="1">
    <tableColumn id="1" xr3:uid="{6037B949-E20B-4AA3-917A-9B7791995EF8}" name="UM Humanos" dataDxfId="28"/>
  </tableColumns>
  <tableStyleInfo name="TableStyleLight14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9C2E343D-12D8-4589-B7BC-6001F75B8B89}" name="UM_Intelectuales945" displayName="UM_Intelectuales945" ref="V20:V23" totalsRowShown="0" headerRowDxfId="27" dataDxfId="26" tableBorderDxfId="25" headerRowCellStyle="Normal 4 2">
  <autoFilter ref="V20:V23" xr:uid="{9C2E343D-12D8-4589-B7BC-6001F75B8B89}"/>
  <tableColumns count="1">
    <tableColumn id="1" xr3:uid="{ED1E9DF9-9CB8-496D-A8D2-17B413F5C309}" name="UM Intelectuales" dataDxfId="24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E08FE08-CC3B-414B-9CEA-4ED6212CAA94}" name="Tipo12" displayName="Tipo12" ref="O4:O8" totalsRowShown="0" headerRowDxfId="154" dataDxfId="153">
  <autoFilter ref="O4:O8" xr:uid="{9D8AC33D-F9EF-4910-8F5D-501E65A6BF24}"/>
  <tableColumns count="1">
    <tableColumn id="1" xr3:uid="{D18FB9AB-F13F-4A8E-8390-6D730BCAA5B0}" name="Tipo" dataDxfId="15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06C020-D886-4B81-A159-425758D0EC88}" name="Interés" displayName="Interés" ref="P4:P6" totalsRowShown="0" headerRowDxfId="151" dataDxfId="150">
  <autoFilter ref="P4:P6" xr:uid="{031597E0-9189-40AB-AB87-56625FC81AC8}"/>
  <tableColumns count="1">
    <tableColumn id="1" xr3:uid="{F6857D95-1B89-4ACB-867A-55781F1A1554}" name="Interés" dataDxfId="149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57FB75-7C5C-4896-B261-B5D9E15CB59F}" name="Poder" displayName="Poder" ref="Q4:Q6" totalsRowShown="0" headerRowDxfId="148" dataDxfId="147">
  <autoFilter ref="Q4:Q6" xr:uid="{BADDCD1C-A8F1-4B10-ACA7-18F2B250E766}"/>
  <tableColumns count="1">
    <tableColumn id="1" xr3:uid="{8FB34154-DD4F-40CD-8E31-927A4902D5AB}" name="Poder" dataDxfId="14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9726863-9C0A-4058-B3F1-DB9EAE4658AA}" name="Rol" displayName="Rol" ref="R4:R8" totalsRowShown="0" headerRowDxfId="145" dataDxfId="144">
  <autoFilter ref="R4:R8" xr:uid="{493E8831-6D18-4C69-9FA0-7A3F90FC1DCD}"/>
  <tableColumns count="1">
    <tableColumn id="1" xr3:uid="{4779B8C9-1C23-4C98-B467-FB0F2749760C}" name="Rol" dataDxfId="14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31AB00-E4E3-47B4-9173-AFF2A7BE124C}" name="Tipo" displayName="Tipo" ref="O4:O8" totalsRowShown="0" headerRowDxfId="142" dataDxfId="141">
  <autoFilter ref="O4:O8" xr:uid="{9D8AC33D-F9EF-4910-8F5D-501E65A6BF24}"/>
  <tableColumns count="1">
    <tableColumn id="1" xr3:uid="{37B0A098-B70F-4D79-8423-489D9B4FE705}" name="Tipo" dataDxfId="140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05A040F-935B-4EC6-9834-939935D268D4}" name="Poder7152528" displayName="Poder7152528" ref="Q4:Q6" totalsRowShown="0" headerRowDxfId="139" dataDxfId="138">
  <autoFilter ref="Q4:Q6" xr:uid="{BADDCD1C-A8F1-4B10-ACA7-18F2B250E766}"/>
  <tableColumns count="1">
    <tableColumn id="1" xr3:uid="{6F1364EB-7E96-4D8A-A362-BF727517A9B6}" name="Poder" dataDxfId="1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0.xml"/><Relationship Id="rId13" Type="http://schemas.openxmlformats.org/officeDocument/2006/relationships/table" Target="../tables/table25.xml"/><Relationship Id="rId3" Type="http://schemas.openxmlformats.org/officeDocument/2006/relationships/table" Target="../tables/table15.xml"/><Relationship Id="rId7" Type="http://schemas.openxmlformats.org/officeDocument/2006/relationships/table" Target="../tables/table19.xml"/><Relationship Id="rId12" Type="http://schemas.openxmlformats.org/officeDocument/2006/relationships/table" Target="../tables/table24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Relationship Id="rId6" Type="http://schemas.openxmlformats.org/officeDocument/2006/relationships/table" Target="../tables/table18.xml"/><Relationship Id="rId11" Type="http://schemas.openxmlformats.org/officeDocument/2006/relationships/table" Target="../tables/table23.xml"/><Relationship Id="rId5" Type="http://schemas.openxmlformats.org/officeDocument/2006/relationships/table" Target="../tables/table17.xml"/><Relationship Id="rId10" Type="http://schemas.openxmlformats.org/officeDocument/2006/relationships/table" Target="../tables/table22.xml"/><Relationship Id="rId4" Type="http://schemas.openxmlformats.org/officeDocument/2006/relationships/table" Target="../tables/table16.xml"/><Relationship Id="rId9" Type="http://schemas.openxmlformats.org/officeDocument/2006/relationships/table" Target="../tables/table21.xml"/><Relationship Id="rId14" Type="http://schemas.openxmlformats.org/officeDocument/2006/relationships/table" Target="../tables/table26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2.xml"/><Relationship Id="rId13" Type="http://schemas.openxmlformats.org/officeDocument/2006/relationships/table" Target="../tables/table37.xml"/><Relationship Id="rId3" Type="http://schemas.openxmlformats.org/officeDocument/2006/relationships/table" Target="../tables/table27.xml"/><Relationship Id="rId7" Type="http://schemas.openxmlformats.org/officeDocument/2006/relationships/table" Target="../tables/table31.xml"/><Relationship Id="rId12" Type="http://schemas.openxmlformats.org/officeDocument/2006/relationships/table" Target="../tables/table36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Relationship Id="rId6" Type="http://schemas.openxmlformats.org/officeDocument/2006/relationships/table" Target="../tables/table30.xml"/><Relationship Id="rId11" Type="http://schemas.openxmlformats.org/officeDocument/2006/relationships/table" Target="../tables/table35.xml"/><Relationship Id="rId5" Type="http://schemas.openxmlformats.org/officeDocument/2006/relationships/table" Target="../tables/table29.xml"/><Relationship Id="rId15" Type="http://schemas.openxmlformats.org/officeDocument/2006/relationships/table" Target="../tables/table39.xml"/><Relationship Id="rId10" Type="http://schemas.openxmlformats.org/officeDocument/2006/relationships/table" Target="../tables/table34.xml"/><Relationship Id="rId4" Type="http://schemas.openxmlformats.org/officeDocument/2006/relationships/table" Target="../tables/table28.xml"/><Relationship Id="rId9" Type="http://schemas.openxmlformats.org/officeDocument/2006/relationships/table" Target="../tables/table33.xml"/><Relationship Id="rId14" Type="http://schemas.openxmlformats.org/officeDocument/2006/relationships/table" Target="../tables/table38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B9428-C3FA-4585-A6F1-C40AEBA57495}">
  <sheetPr codeName="Hoja1"/>
  <dimension ref="A1:I16"/>
  <sheetViews>
    <sheetView showGridLines="0" zoomScale="110" zoomScaleNormal="110" workbookViewId="0">
      <selection activeCell="I8" sqref="I8"/>
    </sheetView>
  </sheetViews>
  <sheetFormatPr baseColWidth="10" defaultColWidth="0" defaultRowHeight="15" zeroHeight="1" x14ac:dyDescent="0.25"/>
  <cols>
    <col min="1" max="1" width="4.5703125" customWidth="1"/>
    <col min="2" max="2" width="21.42578125" customWidth="1"/>
    <col min="3" max="3" width="4.5703125" customWidth="1"/>
    <col min="4" max="4" width="51" customWidth="1"/>
    <col min="5" max="5" width="4.5703125" customWidth="1"/>
    <col min="6" max="6" width="32.5703125" customWidth="1"/>
    <col min="7" max="7" width="4.5703125" customWidth="1"/>
    <col min="8" max="8" width="21.42578125" customWidth="1"/>
    <col min="9" max="9" width="4.5703125" customWidth="1"/>
    <col min="10" max="16384" width="11.42578125" hidden="1"/>
  </cols>
  <sheetData>
    <row r="1" spans="4:9" s="3" customFormat="1" ht="55.5" customHeight="1" x14ac:dyDescent="0.2">
      <c r="D1" s="172" t="s">
        <v>0</v>
      </c>
      <c r="E1" s="37"/>
      <c r="F1" s="38" t="s">
        <v>1</v>
      </c>
      <c r="G1" s="37"/>
      <c r="H1" s="38"/>
      <c r="I1" s="38"/>
    </row>
    <row r="2" spans="4:9" x14ac:dyDescent="0.25"/>
    <row r="3" spans="4:9" x14ac:dyDescent="0.25"/>
    <row r="4" spans="4:9" x14ac:dyDescent="0.25">
      <c r="D4" s="79"/>
    </row>
    <row r="5" spans="4:9" x14ac:dyDescent="0.25"/>
    <row r="6" spans="4:9" x14ac:dyDescent="0.25"/>
    <row r="7" spans="4:9" x14ac:dyDescent="0.25"/>
    <row r="8" spans="4:9" x14ac:dyDescent="0.25"/>
    <row r="9" spans="4:9" x14ac:dyDescent="0.25"/>
    <row r="10" spans="4:9" x14ac:dyDescent="0.25"/>
    <row r="11" spans="4:9" x14ac:dyDescent="0.25"/>
    <row r="12" spans="4:9" x14ac:dyDescent="0.25"/>
    <row r="13" spans="4:9" x14ac:dyDescent="0.25"/>
    <row r="14" spans="4:9" x14ac:dyDescent="0.25"/>
    <row r="15" spans="4:9" x14ac:dyDescent="0.25"/>
    <row r="16" spans="4:9" x14ac:dyDescent="0.25"/>
  </sheetData>
  <sheetProtection selectLockedCells="1" selectUnlockedCells="1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2D6BE-D2EF-46E7-9EBE-E6150F5BA231}">
  <dimension ref="A1:S29"/>
  <sheetViews>
    <sheetView showGridLines="0" zoomScale="90" zoomScaleNormal="90" workbookViewId="0">
      <selection activeCell="B25" sqref="B25"/>
    </sheetView>
  </sheetViews>
  <sheetFormatPr baseColWidth="10" defaultColWidth="0" defaultRowHeight="0" customHeight="1" zeroHeight="1" x14ac:dyDescent="0.25"/>
  <cols>
    <col min="1" max="1" width="3.5703125" style="3" customWidth="1"/>
    <col min="2" max="2" width="4.5703125" style="3" customWidth="1"/>
    <col min="3" max="3" width="25.5703125" style="5" customWidth="1"/>
    <col min="4" max="4" width="5.42578125" style="5" customWidth="1"/>
    <col min="5" max="5" width="46.140625" style="5" customWidth="1"/>
    <col min="6" max="7" width="11.5703125" style="3" customWidth="1"/>
    <col min="8" max="8" width="18.5703125" style="3" customWidth="1"/>
    <col min="9" max="9" width="3.5703125" style="3" customWidth="1"/>
    <col min="10" max="10" width="55.85546875" style="3" customWidth="1"/>
    <col min="11" max="11" width="8.5703125" style="3" customWidth="1"/>
    <col min="12" max="14" width="8.5703125" style="3" hidden="1" customWidth="1"/>
    <col min="15" max="15" width="11.42578125" style="3" hidden="1" customWidth="1"/>
    <col min="16" max="16" width="12.28515625" style="3" hidden="1" customWidth="1"/>
    <col min="17" max="17" width="11.42578125" style="3" hidden="1" customWidth="1"/>
    <col min="18" max="18" width="21.85546875" style="3" hidden="1" customWidth="1"/>
    <col min="19" max="19" width="0" style="3" hidden="1" customWidth="1"/>
    <col min="20" max="16384" width="10.85546875" style="3" hidden="1"/>
  </cols>
  <sheetData>
    <row r="1" spans="1:19" ht="14.1" customHeight="1" x14ac:dyDescent="0.2">
      <c r="C1" s="4"/>
      <c r="D1" s="4"/>
      <c r="E1" s="4"/>
      <c r="F1" s="7"/>
      <c r="G1" s="7"/>
      <c r="H1" s="7"/>
    </row>
    <row r="2" spans="1:19" ht="15.75" x14ac:dyDescent="0.25">
      <c r="B2" s="55" t="s">
        <v>104</v>
      </c>
    </row>
    <row r="3" spans="1:19" ht="16.5" thickBot="1" x14ac:dyDescent="0.3">
      <c r="P3" s="3" t="s">
        <v>15</v>
      </c>
    </row>
    <row r="4" spans="1:19" ht="32.1" customHeight="1" thickBot="1" x14ac:dyDescent="0.25">
      <c r="A4" s="45"/>
      <c r="B4" s="8" t="s">
        <v>3</v>
      </c>
      <c r="C4" s="9" t="s">
        <v>105</v>
      </c>
      <c r="D4" s="9" t="s">
        <v>3</v>
      </c>
      <c r="E4" s="9" t="s">
        <v>106</v>
      </c>
      <c r="F4" s="9" t="s">
        <v>107</v>
      </c>
      <c r="G4" s="9" t="s">
        <v>19</v>
      </c>
      <c r="H4" s="11" t="s">
        <v>108</v>
      </c>
      <c r="P4" s="3" t="s">
        <v>18</v>
      </c>
      <c r="Q4" s="3" t="s">
        <v>19</v>
      </c>
      <c r="R4" s="3" t="s">
        <v>22</v>
      </c>
      <c r="S4" s="53" t="s">
        <v>23</v>
      </c>
    </row>
    <row r="5" spans="1:19" ht="32.1" customHeight="1" x14ac:dyDescent="0.2">
      <c r="A5" s="45"/>
      <c r="B5" s="57"/>
      <c r="C5" s="186" t="str">
        <f>'AO Ejemplo'!E12</f>
        <v>Buena capacitación sobre las oportunidades de la guayaba</v>
      </c>
      <c r="D5" s="122">
        <v>1</v>
      </c>
      <c r="E5" s="119" t="s">
        <v>109</v>
      </c>
      <c r="F5" s="15" t="s">
        <v>26</v>
      </c>
      <c r="G5" s="15" t="s">
        <v>33</v>
      </c>
      <c r="H5" s="16" t="str">
        <f>IF(OR(E5=" ")," ",IF(OR(G5=0),"Por definir",IF(AND(F5="Bajo",G5="Bajo"),$R$5,IF(AND(F5="Bajo",G5="Alto"),$R$6,IF(AND(F5="Alto",G5="Bajo"),$R$7,IF(AND(F5="Alto",G5="Alto"),$R$8))))))</f>
        <v>Alternativa para descartar</v>
      </c>
      <c r="P5" s="3" t="s">
        <v>26</v>
      </c>
      <c r="Q5" s="3" t="s">
        <v>26</v>
      </c>
      <c r="R5" s="3" t="s">
        <v>110</v>
      </c>
      <c r="S5" s="3" t="s">
        <v>29</v>
      </c>
    </row>
    <row r="6" spans="1:19" ht="32.1" customHeight="1" x14ac:dyDescent="0.2">
      <c r="A6" s="46">
        <v>1</v>
      </c>
      <c r="B6" s="58">
        <f>IF(A$6&lt;='A Objetivos'!$C$12,A$6," ")</f>
        <v>1</v>
      </c>
      <c r="C6" s="187"/>
      <c r="D6" s="123">
        <v>2</v>
      </c>
      <c r="E6" s="120" t="s">
        <v>111</v>
      </c>
      <c r="F6" s="14" t="s">
        <v>26</v>
      </c>
      <c r="G6" s="14" t="s">
        <v>26</v>
      </c>
      <c r="H6" s="19" t="str">
        <f t="shared" ref="H6:H7" si="0">IF(OR(E6=" ")," ",IF(OR(G6=0),"Por definir",IF(AND(F6="Bajo",G6="Bajo"),$R$5,IF(AND(F6="Bajo",G6="Alto"),$R$6,IF(AND(F6="Alto",G6="Bajo"),$R$7,IF(AND(F6="Alto",G6="Alto"),$R$8))))))</f>
        <v>Proyecto principal</v>
      </c>
      <c r="P6" s="3" t="s">
        <v>33</v>
      </c>
      <c r="Q6" s="3" t="s">
        <v>33</v>
      </c>
      <c r="R6" s="3" t="s">
        <v>112</v>
      </c>
      <c r="S6" s="3" t="s">
        <v>35</v>
      </c>
    </row>
    <row r="7" spans="1:19" ht="32.1" customHeight="1" thickBot="1" x14ac:dyDescent="0.25">
      <c r="A7" s="45"/>
      <c r="B7" s="58"/>
      <c r="C7" s="188"/>
      <c r="D7" s="124"/>
      <c r="E7" s="121" t="str">
        <f>IF(COUNTA(D7)=1,"Escriba aquí el medio 1, alternativa 3"," ")</f>
        <v xml:space="preserve"> </v>
      </c>
      <c r="F7" s="23"/>
      <c r="G7" s="23"/>
      <c r="H7" s="24" t="str">
        <f t="shared" si="0"/>
        <v xml:space="preserve"> </v>
      </c>
      <c r="R7" s="3" t="s">
        <v>113</v>
      </c>
      <c r="S7" s="3" t="s">
        <v>39</v>
      </c>
    </row>
    <row r="8" spans="1:19" ht="32.1" customHeight="1" x14ac:dyDescent="0.2">
      <c r="A8" s="45"/>
      <c r="B8" s="57"/>
      <c r="C8" s="186" t="str">
        <f>'AO Ejemplo'!G12</f>
        <v>Existe una buena articulación entre los agricultores de la vereda</v>
      </c>
      <c r="D8" s="122">
        <v>1</v>
      </c>
      <c r="E8" s="119" t="s">
        <v>114</v>
      </c>
      <c r="F8" s="15" t="s">
        <v>33</v>
      </c>
      <c r="G8" s="15" t="s">
        <v>33</v>
      </c>
      <c r="H8" s="16" t="str">
        <f>IF(OR(E8=" ")," ",IF(OR(G8=0),"Por definir",IF(AND(F8="Bajo",G8="Bajo"),$R$5,IF(AND(F8="Bajo",G8="Alto"),$R$6,IF(AND(F8="Alto",G8="Bajo"),$R$7,IF(AND(F8="Alto",G8="Alto"),$R$8))))))</f>
        <v>Menor ganancia</v>
      </c>
      <c r="R8" s="3" t="s">
        <v>115</v>
      </c>
      <c r="S8" s="3" t="s">
        <v>42</v>
      </c>
    </row>
    <row r="9" spans="1:19" ht="32.1" customHeight="1" x14ac:dyDescent="0.2">
      <c r="A9" s="46">
        <f>A6+1</f>
        <v>2</v>
      </c>
      <c r="B9" s="118">
        <f>IF(A$9&lt;='A Objetivos'!$C$12,A$9," ")</f>
        <v>2</v>
      </c>
      <c r="C9" s="187"/>
      <c r="D9" s="123">
        <v>2</v>
      </c>
      <c r="E9" s="120" t="s">
        <v>116</v>
      </c>
      <c r="F9" s="14" t="s">
        <v>33</v>
      </c>
      <c r="G9" s="14" t="s">
        <v>26</v>
      </c>
      <c r="H9" s="19" t="str">
        <f t="shared" ref="H9:H10" si="1">IF(OR(E9=" ")," ",IF(OR(G9=0),"Por definir",IF(AND(F9="Bajo",G9="Bajo"),$R$5,IF(AND(F9="Bajo",G9="Alto"),$R$6,IF(AND(F9="Alto",G9="Bajo"),$R$7,IF(AND(F9="Alto",G9="Alto"),$R$8))))))</f>
        <v>Victoria temprana</v>
      </c>
    </row>
    <row r="10" spans="1:19" ht="32.1" customHeight="1" thickBot="1" x14ac:dyDescent="0.25">
      <c r="A10" s="45"/>
      <c r="B10" s="59"/>
      <c r="C10" s="188"/>
      <c r="D10" s="124"/>
      <c r="E10" s="121" t="str">
        <f>IF(COUNTA(D10)=1,"Escriba aquí el medio 2, alternativa 3"," ")</f>
        <v xml:space="preserve"> </v>
      </c>
      <c r="F10" s="28"/>
      <c r="G10" s="28"/>
      <c r="H10" s="29" t="str">
        <f t="shared" si="1"/>
        <v xml:space="preserve"> </v>
      </c>
      <c r="P10" s="3" t="s">
        <v>45</v>
      </c>
      <c r="Q10" s="3" t="s">
        <v>46</v>
      </c>
    </row>
    <row r="11" spans="1:19" ht="32.1" customHeight="1" x14ac:dyDescent="0.2">
      <c r="A11" s="45"/>
      <c r="B11" s="57"/>
      <c r="C11" s="186" t="str">
        <f>'AO Ejemplo'!I12</f>
        <v>Alto interés del agricultor para fomentar el cultivo</v>
      </c>
      <c r="D11" s="122"/>
      <c r="E11" s="119" t="str">
        <f>IF(COUNTA(D11)=1,"Escriba aquí el medio 3, alternativa 1"," ")</f>
        <v xml:space="preserve"> </v>
      </c>
      <c r="F11" s="15"/>
      <c r="G11" s="15"/>
      <c r="H11" s="16" t="str">
        <f>IF(OR(E11=" ")," ",IF(OR(G11=0),"Por definir",IF(AND(F11="Bajo",G11="Bajo"),$R$5,IF(AND(F11="Bajo",G11="Alto"),$R$6,IF(AND(F11="Alto",G11="Bajo"),$R$7,IF(AND(F11="Alto",G11="Alto"),$R$8))))))</f>
        <v xml:space="preserve"> </v>
      </c>
      <c r="P11" s="3" t="s">
        <v>48</v>
      </c>
      <c r="Q11" s="3" t="s">
        <v>49</v>
      </c>
      <c r="R11" s="3" t="s">
        <v>50</v>
      </c>
    </row>
    <row r="12" spans="1:19" ht="32.1" customHeight="1" x14ac:dyDescent="0.2">
      <c r="A12" s="46">
        <f>A9+1</f>
        <v>3</v>
      </c>
      <c r="B12" s="118">
        <f>IF(A$12&lt;='A Objetivos'!$C$12,A$12," ")</f>
        <v>3</v>
      </c>
      <c r="C12" s="187"/>
      <c r="D12" s="123"/>
      <c r="E12" s="120" t="str">
        <f>IF(COUNTA(D12)=1,"Escriba aquí el medio 3, alternativa 2"," ")</f>
        <v xml:space="preserve"> </v>
      </c>
      <c r="F12" s="14"/>
      <c r="G12" s="14"/>
      <c r="H12" s="19" t="str">
        <f t="shared" ref="H12:H13" si="2">IF(OR(E12=" ")," ",IF(OR(G12=0),"Por definir",IF(AND(F12="Bajo",G12="Bajo"),$R$5,IF(AND(F12="Bajo",G12="Alto"),$R$6,IF(AND(F12="Alto",G12="Bajo"),$R$7,IF(AND(F12="Alto",G12="Alto"),$R$8))))))</f>
        <v xml:space="preserve"> </v>
      </c>
      <c r="P12" s="3" t="s">
        <v>52</v>
      </c>
      <c r="Q12" s="3" t="s">
        <v>53</v>
      </c>
    </row>
    <row r="13" spans="1:19" ht="32.1" customHeight="1" thickBot="1" x14ac:dyDescent="0.25">
      <c r="A13" s="45"/>
      <c r="B13" s="59"/>
      <c r="C13" s="188"/>
      <c r="D13" s="124"/>
      <c r="E13" s="121" t="str">
        <f>IF(COUNTA(D13)=1,"Escriba aquí el medio 3, alternativa 3"," ")</f>
        <v xml:space="preserve"> </v>
      </c>
      <c r="F13" s="28"/>
      <c r="G13" s="28"/>
      <c r="H13" s="29" t="str">
        <f t="shared" si="2"/>
        <v xml:space="preserve"> </v>
      </c>
      <c r="P13" s="3" t="s">
        <v>55</v>
      </c>
      <c r="Q13" s="3" t="s">
        <v>56</v>
      </c>
    </row>
    <row r="14" spans="1:19" ht="32.1" customHeight="1" x14ac:dyDescent="0.2">
      <c r="A14" s="45"/>
      <c r="B14" s="57"/>
      <c r="C14" s="186" t="str">
        <f>'AO Ejemplo'!K12</f>
        <v>Buena planificación del cultivo</v>
      </c>
      <c r="D14" s="122"/>
      <c r="E14" s="119" t="str">
        <f>IF(COUNTA(D14)=1,"Escriba aquí el medio 4, alternativa 1"," ")</f>
        <v xml:space="preserve"> </v>
      </c>
      <c r="F14" s="15"/>
      <c r="G14" s="15"/>
      <c r="H14" s="16" t="str">
        <f>IF(OR(E14=" ")," ",IF(OR(G14=0),"Por definir",IF(AND(F14="Bajo",G14="Bajo"),$R$5,IF(AND(F14="Bajo",G14="Alto"),$R$6,IF(AND(F14="Alto",G14="Bajo"),$R$7,IF(AND(F14="Alto",G14="Alto"),$R$8))))))</f>
        <v xml:space="preserve"> </v>
      </c>
    </row>
    <row r="15" spans="1:19" ht="32.1" customHeight="1" x14ac:dyDescent="0.2">
      <c r="A15" s="46">
        <f>A12+1</f>
        <v>4</v>
      </c>
      <c r="B15" s="118">
        <f>IF(A$15&lt;='A Objetivos'!$C$12,A$15," ")</f>
        <v>4</v>
      </c>
      <c r="C15" s="187"/>
      <c r="D15" s="123"/>
      <c r="E15" s="120" t="str">
        <f>IF(COUNTA(D15)=1,"Escriba aquí el medio 4, alternativa 2"," ")</f>
        <v xml:space="preserve"> </v>
      </c>
      <c r="F15" s="14"/>
      <c r="G15" s="14"/>
      <c r="H15" s="19" t="str">
        <f t="shared" ref="H15:H16" si="3">IF(OR(E15=" ")," ",IF(OR(G15=0),"Por definir",IF(AND(F15="Bajo",G15="Bajo"),$R$5,IF(AND(F15="Bajo",G15="Alto"),$R$6,IF(AND(F15="Alto",G15="Bajo"),$R$7,IF(AND(F15="Alto",G15="Alto"),$R$8))))))</f>
        <v xml:space="preserve"> </v>
      </c>
    </row>
    <row r="16" spans="1:19" ht="32.1" customHeight="1" thickBot="1" x14ac:dyDescent="0.25">
      <c r="A16" s="45"/>
      <c r="B16" s="59"/>
      <c r="C16" s="188"/>
      <c r="D16" s="124"/>
      <c r="E16" s="121" t="str">
        <f>IF(COUNTA(D16)=1,"Escriba aquí el medio 4, alternativa 3"," ")</f>
        <v xml:space="preserve"> </v>
      </c>
      <c r="F16" s="28"/>
      <c r="G16" s="28"/>
      <c r="H16" s="29" t="str">
        <f t="shared" si="3"/>
        <v xml:space="preserve"> </v>
      </c>
    </row>
    <row r="17" spans="1:8" ht="32.1" customHeight="1" x14ac:dyDescent="0.2">
      <c r="A17" s="45"/>
      <c r="B17" s="57"/>
      <c r="C17" s="186" t="str">
        <f>'AO Ejemplo'!M12</f>
        <v xml:space="preserve"> </v>
      </c>
      <c r="D17" s="122"/>
      <c r="E17" s="119" t="str">
        <f>IF(COUNTA(D17)=1,"Escriba aquí el medio 5, alternativa 1"," ")</f>
        <v xml:space="preserve"> </v>
      </c>
      <c r="F17" s="15"/>
      <c r="G17" s="15"/>
      <c r="H17" s="16" t="str">
        <f>IF(OR(E17=" ")," ",IF(OR(G17=0),"Por definir",IF(AND(F17="Bajo",G17="Bajo"),$R$5,IF(AND(F17="Bajo",G17="Alto"),$R$6,IF(AND(F17="Alto",G17="Bajo"),$R$7,IF(AND(F17="Alto",G17="Alto"),$R$8))))))</f>
        <v xml:space="preserve"> </v>
      </c>
    </row>
    <row r="18" spans="1:8" ht="32.1" customHeight="1" x14ac:dyDescent="0.2">
      <c r="A18" s="46">
        <f>A15+1</f>
        <v>5</v>
      </c>
      <c r="B18" s="118" t="str">
        <f>IF(A$18&lt;='AO Ejemplo'!$C$12,A$18," ")</f>
        <v xml:space="preserve"> </v>
      </c>
      <c r="C18" s="187"/>
      <c r="D18" s="123"/>
      <c r="E18" s="120" t="str">
        <f>IF(COUNTA(D18)=1,"Escriba aquí el medio 5, alternativa 2"," ")</f>
        <v xml:space="preserve"> </v>
      </c>
      <c r="F18" s="14"/>
      <c r="G18" s="14"/>
      <c r="H18" s="19" t="str">
        <f t="shared" ref="H18:H19" si="4">IF(OR(E18=" ")," ",IF(OR(G18=0),"Por definir",IF(AND(F18="Bajo",G18="Bajo"),$R$5,IF(AND(F18="Bajo",G18="Alto"),$R$6,IF(AND(F18="Alto",G18="Bajo"),$R$7,IF(AND(F18="Alto",G18="Alto"),$R$8))))))</f>
        <v xml:space="preserve"> </v>
      </c>
    </row>
    <row r="19" spans="1:8" ht="32.1" customHeight="1" thickBot="1" x14ac:dyDescent="0.25">
      <c r="A19" s="45"/>
      <c r="B19" s="59"/>
      <c r="C19" s="188"/>
      <c r="D19" s="124"/>
      <c r="E19" s="121" t="str">
        <f>IF(COUNTA(D19)=1,"Escriba aquí el medio 5, alternativa 3"," ")</f>
        <v xml:space="preserve"> </v>
      </c>
      <c r="F19" s="28"/>
      <c r="G19" s="28"/>
      <c r="H19" s="29" t="str">
        <f t="shared" si="4"/>
        <v xml:space="preserve"> </v>
      </c>
    </row>
    <row r="20" spans="1:8" ht="32.1" customHeight="1" x14ac:dyDescent="0.2">
      <c r="A20" s="45"/>
      <c r="B20" s="57"/>
      <c r="C20" s="186" t="str">
        <f>'AO Ejemplo'!O12</f>
        <v xml:space="preserve"> </v>
      </c>
      <c r="D20" s="122"/>
      <c r="E20" s="119" t="str">
        <f>IF(COUNTA(D20)=1,"Escriba aquí el medio 6, alternativa 1"," ")</f>
        <v xml:space="preserve"> </v>
      </c>
      <c r="F20" s="15"/>
      <c r="G20" s="15"/>
      <c r="H20" s="16" t="str">
        <f>IF(OR(E20=" ")," ",IF(OR(G20=0),"Por definir",IF(AND(F20="Bajo",G20="Bajo"),$R$5,IF(AND(F20="Bajo",G20="Alto"),$R$6,IF(AND(F20="Alto",G20="Bajo"),$R$7,IF(AND(F20="Alto",G20="Alto"),$R$8))))))</f>
        <v xml:space="preserve"> </v>
      </c>
    </row>
    <row r="21" spans="1:8" ht="32.1" customHeight="1" x14ac:dyDescent="0.2">
      <c r="A21" s="46">
        <f>A18+1</f>
        <v>6</v>
      </c>
      <c r="B21" s="118" t="str">
        <f>IF(A$21&lt;='AO Ejemplo'!$C$12,A$21," ")</f>
        <v xml:space="preserve"> </v>
      </c>
      <c r="C21" s="187"/>
      <c r="D21" s="123"/>
      <c r="E21" s="120" t="str">
        <f>IF(COUNTA(D21)=1,"Escriba aquí el medio 6, alternativa 2"," ")</f>
        <v xml:space="preserve"> </v>
      </c>
      <c r="F21" s="14"/>
      <c r="G21" s="14"/>
      <c r="H21" s="19" t="str">
        <f t="shared" ref="H21:H22" si="5">IF(OR(E21=" ")," ",IF(OR(G21=0),"Por definir",IF(AND(F21="Bajo",G21="Bajo"),$R$5,IF(AND(F21="Bajo",G21="Alto"),$R$6,IF(AND(F21="Alto",G21="Bajo"),$R$7,IF(AND(F21="Alto",G21="Alto"),$R$8))))))</f>
        <v xml:space="preserve"> </v>
      </c>
    </row>
    <row r="22" spans="1:8" ht="32.1" customHeight="1" thickBot="1" x14ac:dyDescent="0.25">
      <c r="A22" s="45"/>
      <c r="B22" s="59"/>
      <c r="C22" s="188"/>
      <c r="D22" s="124"/>
      <c r="E22" s="121" t="str">
        <f>IF(COUNTA(D22)=1,"Escriba aquí el medio 6, alternativa 3"," ")</f>
        <v xml:space="preserve"> </v>
      </c>
      <c r="F22" s="28"/>
      <c r="G22" s="28"/>
      <c r="H22" s="29" t="str">
        <f t="shared" si="5"/>
        <v xml:space="preserve"> </v>
      </c>
    </row>
    <row r="23" spans="1:8" ht="15.75" x14ac:dyDescent="0.25">
      <c r="B23" s="30"/>
      <c r="F23" s="31"/>
      <c r="G23" s="31"/>
      <c r="H23" s="30"/>
    </row>
    <row r="24" spans="1:8" ht="15.75" x14ac:dyDescent="0.25">
      <c r="B24" s="3" t="s">
        <v>270</v>
      </c>
    </row>
    <row r="25" spans="1:8" ht="15.75" x14ac:dyDescent="0.25"/>
    <row r="26" spans="1:8" ht="15.75" x14ac:dyDescent="0.25"/>
    <row r="27" spans="1:8" ht="15.75" x14ac:dyDescent="0.25"/>
    <row r="28" spans="1:8" ht="14.1" hidden="1" customHeight="1" x14ac:dyDescent="0.25"/>
    <row r="29" spans="1:8" ht="14.1" hidden="1" customHeight="1" x14ac:dyDescent="0.25"/>
  </sheetData>
  <sheetProtection selectLockedCells="1"/>
  <mergeCells count="6">
    <mergeCell ref="C20:C22"/>
    <mergeCell ref="C5:C7"/>
    <mergeCell ref="C8:C10"/>
    <mergeCell ref="C11:C13"/>
    <mergeCell ref="C14:C16"/>
    <mergeCell ref="C17:C19"/>
  </mergeCells>
  <conditionalFormatting sqref="H5:H22">
    <cfRule type="containsText" dxfId="7" priority="1" operator="containsText" text="Proyecto">
      <formula>NOT(ISERROR(SEARCH("Proyecto",H5)))</formula>
    </cfRule>
    <cfRule type="containsText" dxfId="6" priority="2" operator="containsText" text="Menor">
      <formula>NOT(ISERROR(SEARCH("Menor",H5)))</formula>
    </cfRule>
    <cfRule type="containsText" dxfId="5" priority="3" operator="containsText" text="Victoria">
      <formula>NOT(ISERROR(SEARCH("Victoria",H5)))</formula>
    </cfRule>
    <cfRule type="containsText" dxfId="4" priority="4" operator="containsText" text="descartar">
      <formula>NOT(ISERROR(SEARCH("descartar",H5)))</formula>
    </cfRule>
  </conditionalFormatting>
  <dataValidations count="6">
    <dataValidation allowBlank="1" showInputMessage="1" showErrorMessage="1" prompt="Escriba aquí el número de la alternativa según el orden" sqref="D5 D8 D11 D14 D17 D20" xr:uid="{EA429C65-5F98-4331-BBB3-45CACA4E72BC}"/>
    <dataValidation type="list" allowBlank="1" showInputMessage="1" showErrorMessage="1" sqref="F23" xr:uid="{E5E90982-3B20-4EC6-A75E-14324BCD0159}">
      <formula1>IF(COUNTA(#REF!)=1,INDIRECT(SUBSTITUTE($P$4," ","_")),$P$3)</formula1>
    </dataValidation>
    <dataValidation type="list" allowBlank="1" showInputMessage="1" showErrorMessage="1" prompt="Seleccionar según opciones" sqref="F5 F8 F11 F14 F17 F20" xr:uid="{50E79B92-66A6-458B-AC0C-C3D6EE23BB3E}">
      <formula1>IF(E5&lt;&gt;" ",INDIRECT(SUBSTITUTE($P$4," ","_")),$P$3)</formula1>
    </dataValidation>
    <dataValidation type="list" allowBlank="1" showInputMessage="1" showErrorMessage="1" sqref="G6:G7 G9:G10 G12:G13 G15:G16 G18:G19 G21:G23" xr:uid="{E49453A6-E53F-42DD-B9F8-C2541E704FFC}">
      <formula1>IF(COUNTA(F6)=1,INDIRECT(SUBSTITUTE($Q$4," ","_")),$P$3)</formula1>
    </dataValidation>
    <dataValidation type="list" allowBlank="1" showInputMessage="1" showErrorMessage="1" prompt="Seleccionar según opciones" sqref="G5 G8 G11 G14 G17 G20" xr:uid="{0565BF7C-1528-4854-9632-74E9F49D9D7D}">
      <formula1>IF(COUNTA(F5)=1,INDIRECT(SUBSTITUTE($Q$4," ","_")),$P$3)</formula1>
    </dataValidation>
    <dataValidation type="list" allowBlank="1" showInputMessage="1" showErrorMessage="1" sqref="F6:F7 F9:F10 F12:F13 F15:F16 F18:F19 F21:F22" xr:uid="{F02703C0-9777-470F-87AF-7ED32A047343}">
      <formula1>IF(E6&lt;&gt;" ",INDIRECT(SUBSTITUTE($P$4," ","_")),$P$3)</formula1>
    </dataValidation>
  </dataValidations>
  <pageMargins left="0.7" right="0.7" top="0.75" bottom="0.75" header="0.3" footer="0.3"/>
  <pageSetup orientation="portrait" r:id="rId1"/>
  <drawing r:id="rId2"/>
  <tableParts count="3">
    <tablePart r:id="rId3"/>
    <tablePart r:id="rId4"/>
    <tablePart r:id="rId5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42321-24D9-4AE2-A972-84BDD38CA62B}">
  <dimension ref="A1:S29"/>
  <sheetViews>
    <sheetView showGridLines="0" zoomScale="115" zoomScaleNormal="115" workbookViewId="0">
      <selection activeCell="J14" sqref="J14"/>
    </sheetView>
  </sheetViews>
  <sheetFormatPr baseColWidth="10" defaultColWidth="0" defaultRowHeight="0" customHeight="1" zeroHeight="1" x14ac:dyDescent="0.25"/>
  <cols>
    <col min="1" max="1" width="3.5703125" style="3" customWidth="1"/>
    <col min="2" max="2" width="4.5703125" style="3" customWidth="1"/>
    <col min="3" max="3" width="25.5703125" style="5" customWidth="1"/>
    <col min="4" max="4" width="5.42578125" style="5" customWidth="1"/>
    <col min="5" max="5" width="46.140625" style="5" customWidth="1"/>
    <col min="6" max="7" width="11.5703125" style="3" customWidth="1"/>
    <col min="8" max="8" width="18.5703125" style="3" customWidth="1"/>
    <col min="9" max="9" width="3.5703125" style="3" customWidth="1"/>
    <col min="10" max="10" width="55.85546875" style="3" customWidth="1"/>
    <col min="11" max="11" width="8.5703125" style="3" customWidth="1"/>
    <col min="12" max="14" width="8.5703125" style="3" hidden="1" customWidth="1"/>
    <col min="15" max="15" width="11.42578125" style="3" hidden="1" customWidth="1"/>
    <col min="16" max="16" width="12.28515625" style="3" hidden="1" customWidth="1"/>
    <col min="17" max="17" width="11.42578125" style="3" hidden="1" customWidth="1"/>
    <col min="18" max="18" width="21.85546875" style="3" hidden="1" customWidth="1"/>
    <col min="19" max="16384" width="0" style="3" hidden="1"/>
  </cols>
  <sheetData>
    <row r="1" spans="1:19" ht="14.1" customHeight="1" x14ac:dyDescent="0.2">
      <c r="C1" s="4"/>
      <c r="D1" s="4"/>
      <c r="E1" s="4"/>
      <c r="F1" s="7"/>
      <c r="G1" s="7"/>
      <c r="H1" s="7"/>
    </row>
    <row r="2" spans="1:19" ht="15.75" x14ac:dyDescent="0.25">
      <c r="B2" s="55" t="s">
        <v>104</v>
      </c>
    </row>
    <row r="3" spans="1:19" ht="16.5" thickBot="1" x14ac:dyDescent="0.3">
      <c r="P3" s="3" t="s">
        <v>15</v>
      </c>
    </row>
    <row r="4" spans="1:19" ht="32.1" customHeight="1" thickBot="1" x14ac:dyDescent="0.25">
      <c r="A4" s="45"/>
      <c r="B4" s="8" t="s">
        <v>3</v>
      </c>
      <c r="C4" s="9" t="s">
        <v>105</v>
      </c>
      <c r="D4" s="9" t="s">
        <v>3</v>
      </c>
      <c r="E4" s="9" t="s">
        <v>106</v>
      </c>
      <c r="F4" s="9" t="s">
        <v>107</v>
      </c>
      <c r="G4" s="9" t="s">
        <v>19</v>
      </c>
      <c r="H4" s="11" t="s">
        <v>108</v>
      </c>
      <c r="P4" s="3" t="s">
        <v>18</v>
      </c>
      <c r="Q4" s="3" t="s">
        <v>19</v>
      </c>
      <c r="R4" s="3" t="s">
        <v>22</v>
      </c>
      <c r="S4" s="53" t="s">
        <v>23</v>
      </c>
    </row>
    <row r="5" spans="1:19" ht="32.1" customHeight="1" x14ac:dyDescent="0.2">
      <c r="A5" s="45"/>
      <c r="B5" s="57"/>
      <c r="C5" s="186" t="str">
        <f>'A Objetivos'!E12</f>
        <v>Medios
Corto Plazo 1</v>
      </c>
      <c r="D5" s="122"/>
      <c r="E5" s="119" t="str">
        <f>IF(COUNTA(D5)=1,"Escriba aquí el medio 1, alternativa 1"," ")</f>
        <v xml:space="preserve"> </v>
      </c>
      <c r="F5" s="15"/>
      <c r="G5" s="15"/>
      <c r="H5" s="16" t="str">
        <f>IF(OR(E5=" ")," ",IF(OR(G5=0),"Por definir",IF(AND(F5="Bajo",G5="Bajo"),$R$5,IF(AND(F5="Bajo",G5="Alto"),$R$6,IF(AND(F5="Alto",G5="Bajo"),$R$7,IF(AND(F5="Alto",G5="Alto"),$R$8))))))</f>
        <v xml:space="preserve"> </v>
      </c>
      <c r="P5" s="3" t="s">
        <v>26</v>
      </c>
      <c r="Q5" s="3" t="s">
        <v>26</v>
      </c>
      <c r="R5" s="3" t="s">
        <v>110</v>
      </c>
      <c r="S5" s="3" t="s">
        <v>29</v>
      </c>
    </row>
    <row r="6" spans="1:19" ht="32.1" customHeight="1" x14ac:dyDescent="0.2">
      <c r="A6" s="46">
        <v>1</v>
      </c>
      <c r="B6" s="58">
        <f>IF(A$6&lt;='A Objetivos'!$C$12,A$6," ")</f>
        <v>1</v>
      </c>
      <c r="C6" s="187"/>
      <c r="D6" s="123"/>
      <c r="E6" s="120" t="str">
        <f>IF(COUNTA(D6)=1,"Escriba aquí el medio 1, alternativa 2"," ")</f>
        <v xml:space="preserve"> </v>
      </c>
      <c r="F6" s="14"/>
      <c r="G6" s="14"/>
      <c r="H6" s="19" t="str">
        <f t="shared" ref="H6:H7" si="0">IF(OR(E6=" ")," ",IF(OR(G6=0),"Por definir",IF(AND(F6="Bajo",G6="Bajo"),$R$5,IF(AND(F6="Bajo",G6="Alto"),$R$6,IF(AND(F6="Alto",G6="Bajo"),$R$7,IF(AND(F6="Alto",G6="Alto"),$R$8))))))</f>
        <v xml:space="preserve"> </v>
      </c>
      <c r="P6" s="3" t="s">
        <v>33</v>
      </c>
      <c r="Q6" s="3" t="s">
        <v>33</v>
      </c>
      <c r="R6" s="3" t="s">
        <v>112</v>
      </c>
      <c r="S6" s="3" t="s">
        <v>35</v>
      </c>
    </row>
    <row r="7" spans="1:19" ht="32.1" customHeight="1" thickBot="1" x14ac:dyDescent="0.25">
      <c r="A7" s="45"/>
      <c r="B7" s="58"/>
      <c r="C7" s="188"/>
      <c r="D7" s="124"/>
      <c r="E7" s="121" t="str">
        <f>IF(COUNTA(D7)=1,"Escriba aquí el medio 1, alternativa 3"," ")</f>
        <v xml:space="preserve"> </v>
      </c>
      <c r="F7" s="23"/>
      <c r="G7" s="23"/>
      <c r="H7" s="24" t="str">
        <f t="shared" si="0"/>
        <v xml:space="preserve"> </v>
      </c>
      <c r="R7" s="3" t="s">
        <v>113</v>
      </c>
      <c r="S7" s="3" t="s">
        <v>39</v>
      </c>
    </row>
    <row r="8" spans="1:19" ht="32.1" customHeight="1" x14ac:dyDescent="0.2">
      <c r="A8" s="45"/>
      <c r="B8" s="57"/>
      <c r="C8" s="186" t="str">
        <f>'A Objetivos'!G12</f>
        <v>Medios
Corto Plazo 2</v>
      </c>
      <c r="D8" s="122"/>
      <c r="E8" s="119" t="str">
        <f>IF(COUNTA(D8)=1,"Escriba aquí el medio 2, alternativa 1"," ")</f>
        <v xml:space="preserve"> </v>
      </c>
      <c r="F8" s="15"/>
      <c r="G8" s="15"/>
      <c r="H8" s="16" t="str">
        <f>IF(OR(E8=" ")," ",IF(OR(G8=0),"Por definir",IF(AND(F8="Bajo",G8="Bajo"),$R$5,IF(AND(F8="Bajo",G8="Alto"),$R$6,IF(AND(F8="Alto",G8="Bajo"),$R$7,IF(AND(F8="Alto",G8="Alto"),$R$8))))))</f>
        <v xml:space="preserve"> </v>
      </c>
      <c r="R8" s="3" t="s">
        <v>115</v>
      </c>
      <c r="S8" s="3" t="s">
        <v>42</v>
      </c>
    </row>
    <row r="9" spans="1:19" ht="32.1" customHeight="1" x14ac:dyDescent="0.2">
      <c r="A9" s="46">
        <f>A6+1</f>
        <v>2</v>
      </c>
      <c r="B9" s="118">
        <f>IF(A$9&lt;='A Objetivos'!$C$12,A$9," ")</f>
        <v>2</v>
      </c>
      <c r="C9" s="187"/>
      <c r="D9" s="123"/>
      <c r="E9" s="120" t="str">
        <f>IF(COUNTA(D9)=1,"Escriba aquí el medio 2, alternativa 2"," ")</f>
        <v xml:space="preserve"> </v>
      </c>
      <c r="F9" s="14"/>
      <c r="G9" s="14"/>
      <c r="H9" s="19" t="str">
        <f t="shared" ref="H9:H10" si="1">IF(OR(E9=" ")," ",IF(OR(G9=0),"Por definir",IF(AND(F9="Bajo",G9="Bajo"),$R$5,IF(AND(F9="Bajo",G9="Alto"),$R$6,IF(AND(F9="Alto",G9="Bajo"),$R$7,IF(AND(F9="Alto",G9="Alto"),$R$8))))))</f>
        <v xml:space="preserve"> </v>
      </c>
    </row>
    <row r="10" spans="1:19" ht="32.1" customHeight="1" thickBot="1" x14ac:dyDescent="0.25">
      <c r="A10" s="45"/>
      <c r="B10" s="59"/>
      <c r="C10" s="188"/>
      <c r="D10" s="124"/>
      <c r="E10" s="121" t="str">
        <f>IF(COUNTA(D10)=1,"Escriba aquí el medio 2, alternativa 3"," ")</f>
        <v xml:space="preserve"> </v>
      </c>
      <c r="F10" s="28"/>
      <c r="G10" s="28"/>
      <c r="H10" s="29" t="str">
        <f t="shared" si="1"/>
        <v xml:space="preserve"> </v>
      </c>
      <c r="P10" s="3" t="s">
        <v>45</v>
      </c>
      <c r="Q10" s="3" t="s">
        <v>46</v>
      </c>
    </row>
    <row r="11" spans="1:19" ht="32.1" customHeight="1" x14ac:dyDescent="0.2">
      <c r="A11" s="45"/>
      <c r="B11" s="57"/>
      <c r="C11" s="186" t="str">
        <f>'A Objetivos'!I12</f>
        <v>Medios
Corto Plazo 3</v>
      </c>
      <c r="D11" s="122"/>
      <c r="E11" s="119" t="str">
        <f>IF(COUNTA(D11)=1,"Escriba aquí el medio 3, alternativa 1"," ")</f>
        <v xml:space="preserve"> </v>
      </c>
      <c r="F11" s="15"/>
      <c r="G11" s="15"/>
      <c r="H11" s="16" t="str">
        <f>IF(OR(E11=" ")," ",IF(OR(G11=0),"Por definir",IF(AND(F11="Bajo",G11="Bajo"),$R$5,IF(AND(F11="Bajo",G11="Alto"),$R$6,IF(AND(F11="Alto",G11="Bajo"),$R$7,IF(AND(F11="Alto",G11="Alto"),$R$8))))))</f>
        <v xml:space="preserve"> </v>
      </c>
      <c r="P11" s="3" t="s">
        <v>48</v>
      </c>
      <c r="Q11" s="3" t="s">
        <v>49</v>
      </c>
      <c r="R11" s="3" t="s">
        <v>50</v>
      </c>
    </row>
    <row r="12" spans="1:19" ht="32.1" customHeight="1" x14ac:dyDescent="0.2">
      <c r="A12" s="46">
        <f>A9+1</f>
        <v>3</v>
      </c>
      <c r="B12" s="118">
        <f>IF(A$12&lt;='A Objetivos'!$C$12,A$12," ")</f>
        <v>3</v>
      </c>
      <c r="C12" s="187"/>
      <c r="D12" s="123"/>
      <c r="E12" s="120" t="str">
        <f>IF(COUNTA(D12)=1,"Escriba aquí el medio 3, alternativa 2"," ")</f>
        <v xml:space="preserve"> </v>
      </c>
      <c r="F12" s="14"/>
      <c r="G12" s="14"/>
      <c r="H12" s="19" t="str">
        <f t="shared" ref="H12:H13" si="2">IF(OR(E12=" ")," ",IF(OR(G12=0),"Por definir",IF(AND(F12="Bajo",G12="Bajo"),$R$5,IF(AND(F12="Bajo",G12="Alto"),$R$6,IF(AND(F12="Alto",G12="Bajo"),$R$7,IF(AND(F12="Alto",G12="Alto"),$R$8))))))</f>
        <v xml:space="preserve"> </v>
      </c>
      <c r="P12" s="3" t="s">
        <v>52</v>
      </c>
      <c r="Q12" s="3" t="s">
        <v>53</v>
      </c>
    </row>
    <row r="13" spans="1:19" ht="32.1" customHeight="1" thickBot="1" x14ac:dyDescent="0.25">
      <c r="A13" s="45"/>
      <c r="B13" s="59"/>
      <c r="C13" s="188"/>
      <c r="D13" s="124"/>
      <c r="E13" s="121" t="str">
        <f>IF(COUNTA(D13)=1,"Escriba aquí el medio 3, alternativa 3"," ")</f>
        <v xml:space="preserve"> </v>
      </c>
      <c r="F13" s="28"/>
      <c r="G13" s="28"/>
      <c r="H13" s="29" t="str">
        <f t="shared" si="2"/>
        <v xml:space="preserve"> </v>
      </c>
      <c r="P13" s="3" t="s">
        <v>55</v>
      </c>
      <c r="Q13" s="3" t="s">
        <v>56</v>
      </c>
    </row>
    <row r="14" spans="1:19" ht="32.1" customHeight="1" x14ac:dyDescent="0.2">
      <c r="A14" s="45"/>
      <c r="B14" s="57"/>
      <c r="C14" s="186" t="str">
        <f>'A Objetivos'!K12</f>
        <v>Medios
Corto Plazo 4</v>
      </c>
      <c r="D14" s="122"/>
      <c r="E14" s="119" t="str">
        <f>IF(COUNTA(D14)=1,"Escriba aquí el medio 4, alternativa 1"," ")</f>
        <v xml:space="preserve"> </v>
      </c>
      <c r="F14" s="15"/>
      <c r="G14" s="15"/>
      <c r="H14" s="16" t="str">
        <f>IF(OR(E14=" ")," ",IF(OR(G14=0),"Por definir",IF(AND(F14="Bajo",G14="Bajo"),$R$5,IF(AND(F14="Bajo",G14="Alto"),$R$6,IF(AND(F14="Alto",G14="Bajo"),$R$7,IF(AND(F14="Alto",G14="Alto"),$R$8))))))</f>
        <v xml:space="preserve"> </v>
      </c>
    </row>
    <row r="15" spans="1:19" ht="32.1" customHeight="1" x14ac:dyDescent="0.2">
      <c r="A15" s="46">
        <f>A12+1</f>
        <v>4</v>
      </c>
      <c r="B15" s="118">
        <f>IF(A$15&lt;='A Objetivos'!$C$12,A$15," ")</f>
        <v>4</v>
      </c>
      <c r="C15" s="187"/>
      <c r="D15" s="123"/>
      <c r="E15" s="120" t="str">
        <f>IF(COUNTA(D15)=1,"Escriba aquí el medio 4, alternativa 2"," ")</f>
        <v xml:space="preserve"> </v>
      </c>
      <c r="F15" s="14"/>
      <c r="G15" s="14"/>
      <c r="H15" s="19" t="str">
        <f t="shared" ref="H15:H16" si="3">IF(OR(E15=" ")," ",IF(OR(G15=0),"Por definir",IF(AND(F15="Bajo",G15="Bajo"),$R$5,IF(AND(F15="Bajo",G15="Alto"),$R$6,IF(AND(F15="Alto",G15="Bajo"),$R$7,IF(AND(F15="Alto",G15="Alto"),$R$8))))))</f>
        <v xml:space="preserve"> </v>
      </c>
    </row>
    <row r="16" spans="1:19" ht="32.1" customHeight="1" thickBot="1" x14ac:dyDescent="0.25">
      <c r="A16" s="45"/>
      <c r="B16" s="59"/>
      <c r="C16" s="188"/>
      <c r="D16" s="124"/>
      <c r="E16" s="121" t="str">
        <f>IF(COUNTA(D16)=1,"Escriba aquí el medio 4, alternativa 3"," ")</f>
        <v xml:space="preserve"> </v>
      </c>
      <c r="F16" s="28"/>
      <c r="G16" s="28"/>
      <c r="H16" s="29" t="str">
        <f t="shared" si="3"/>
        <v xml:space="preserve"> </v>
      </c>
    </row>
    <row r="17" spans="1:8" ht="32.1" customHeight="1" x14ac:dyDescent="0.2">
      <c r="A17" s="45"/>
      <c r="B17" s="57"/>
      <c r="C17" s="186" t="str">
        <f>'A Objetivos'!M12</f>
        <v>Medios
Corto Plazo 5</v>
      </c>
      <c r="D17" s="122"/>
      <c r="E17" s="119" t="str">
        <f>IF(COUNTA(D17)=1,"Escriba aquí el medio 5, alternativa 1"," ")</f>
        <v xml:space="preserve"> </v>
      </c>
      <c r="F17" s="15"/>
      <c r="G17" s="15"/>
      <c r="H17" s="16" t="str">
        <f>IF(OR(E17=" ")," ",IF(OR(G17=0),"Por definir",IF(AND(F17="Bajo",G17="Bajo"),$R$5,IF(AND(F17="Bajo",G17="Alto"),$R$6,IF(AND(F17="Alto",G17="Bajo"),$R$7,IF(AND(F17="Alto",G17="Alto"),$R$8))))))</f>
        <v xml:space="preserve"> </v>
      </c>
    </row>
    <row r="18" spans="1:8" ht="32.1" customHeight="1" x14ac:dyDescent="0.2">
      <c r="A18" s="46">
        <f>A15+1</f>
        <v>5</v>
      </c>
      <c r="B18" s="118">
        <f>IF(A$18&lt;='A Objetivos'!$C$12,A$18," ")</f>
        <v>5</v>
      </c>
      <c r="C18" s="187"/>
      <c r="D18" s="123"/>
      <c r="E18" s="120" t="str">
        <f>IF(COUNTA(D18)=1,"Escriba aquí el medio 5, alternativa 2"," ")</f>
        <v xml:space="preserve"> </v>
      </c>
      <c r="F18" s="14"/>
      <c r="G18" s="14"/>
      <c r="H18" s="19" t="str">
        <f t="shared" ref="H18:H19" si="4">IF(OR(E18=" ")," ",IF(OR(G18=0),"Por definir",IF(AND(F18="Bajo",G18="Bajo"),$R$5,IF(AND(F18="Bajo",G18="Alto"),$R$6,IF(AND(F18="Alto",G18="Bajo"),$R$7,IF(AND(F18="Alto",G18="Alto"),$R$8))))))</f>
        <v xml:space="preserve"> </v>
      </c>
    </row>
    <row r="19" spans="1:8" ht="32.1" customHeight="1" thickBot="1" x14ac:dyDescent="0.25">
      <c r="A19" s="45"/>
      <c r="B19" s="59"/>
      <c r="C19" s="188"/>
      <c r="D19" s="124"/>
      <c r="E19" s="121" t="str">
        <f>IF(COUNTA(D19)=1,"Escriba aquí el medio 5, alternativa 3"," ")</f>
        <v xml:space="preserve"> </v>
      </c>
      <c r="F19" s="28"/>
      <c r="G19" s="28"/>
      <c r="H19" s="29" t="str">
        <f t="shared" si="4"/>
        <v xml:space="preserve"> </v>
      </c>
    </row>
    <row r="20" spans="1:8" ht="32.1" customHeight="1" x14ac:dyDescent="0.2">
      <c r="A20" s="45"/>
      <c r="B20" s="57"/>
      <c r="C20" s="186" t="str">
        <f>'A Objetivos'!O12</f>
        <v>Medios
Corto Plazo 6</v>
      </c>
      <c r="D20" s="122"/>
      <c r="E20" s="119" t="str">
        <f>IF(COUNTA(D20)=1,"Escriba aquí el medio 6, alternativa 1"," ")</f>
        <v xml:space="preserve"> </v>
      </c>
      <c r="F20" s="15"/>
      <c r="G20" s="15"/>
      <c r="H20" s="16" t="str">
        <f>IF(OR(E20=" ")," ",IF(OR(G20=0),"Por definir",IF(AND(F20="Bajo",G20="Bajo"),$R$5,IF(AND(F20="Bajo",G20="Alto"),$R$6,IF(AND(F20="Alto",G20="Bajo"),$R$7,IF(AND(F20="Alto",G20="Alto"),$R$8))))))</f>
        <v xml:space="preserve"> </v>
      </c>
    </row>
    <row r="21" spans="1:8" ht="32.1" customHeight="1" x14ac:dyDescent="0.2">
      <c r="A21" s="46">
        <f>A18+1</f>
        <v>6</v>
      </c>
      <c r="B21" s="118">
        <f>IF(A$21&lt;='A Objetivos'!$C$12,A$21," ")</f>
        <v>6</v>
      </c>
      <c r="C21" s="187"/>
      <c r="D21" s="123"/>
      <c r="E21" s="120" t="str">
        <f>IF(COUNTA(D21)=1,"Escriba aquí el medio 6, alternativa 2"," ")</f>
        <v xml:space="preserve"> </v>
      </c>
      <c r="F21" s="14"/>
      <c r="G21" s="14"/>
      <c r="H21" s="19" t="str">
        <f t="shared" ref="H21:H22" si="5">IF(OR(E21=" ")," ",IF(OR(G21=0),"Por definir",IF(AND(F21="Bajo",G21="Bajo"),$R$5,IF(AND(F21="Bajo",G21="Alto"),$R$6,IF(AND(F21="Alto",G21="Bajo"),$R$7,IF(AND(F21="Alto",G21="Alto"),$R$8))))))</f>
        <v xml:space="preserve"> </v>
      </c>
    </row>
    <row r="22" spans="1:8" ht="32.1" customHeight="1" thickBot="1" x14ac:dyDescent="0.25">
      <c r="A22" s="45"/>
      <c r="B22" s="59"/>
      <c r="C22" s="188"/>
      <c r="D22" s="124"/>
      <c r="E22" s="121" t="str">
        <f>IF(COUNTA(D22)=1,"Escriba aquí el medio 6, alternativa 3"," ")</f>
        <v xml:space="preserve"> </v>
      </c>
      <c r="F22" s="28"/>
      <c r="G22" s="28"/>
      <c r="H22" s="29" t="str">
        <f t="shared" si="5"/>
        <v xml:space="preserve"> </v>
      </c>
    </row>
    <row r="23" spans="1:8" ht="15.75" x14ac:dyDescent="0.25">
      <c r="B23" s="30"/>
      <c r="F23" s="31"/>
      <c r="G23" s="31"/>
      <c r="H23" s="30"/>
    </row>
    <row r="24" spans="1:8" ht="15.75" x14ac:dyDescent="0.25">
      <c r="B24" s="3" t="s">
        <v>270</v>
      </c>
    </row>
    <row r="25" spans="1:8" ht="15.75" x14ac:dyDescent="0.25"/>
    <row r="26" spans="1:8" ht="15.75" x14ac:dyDescent="0.25"/>
    <row r="27" spans="1:8" ht="15.75" x14ac:dyDescent="0.25"/>
    <row r="28" spans="1:8" ht="14.1" hidden="1" customHeight="1" x14ac:dyDescent="0.25"/>
    <row r="29" spans="1:8" ht="14.1" hidden="1" customHeight="1" x14ac:dyDescent="0.25"/>
  </sheetData>
  <sheetProtection selectLockedCells="1"/>
  <mergeCells count="6">
    <mergeCell ref="C20:C22"/>
    <mergeCell ref="C5:C7"/>
    <mergeCell ref="C8:C10"/>
    <mergeCell ref="C11:C13"/>
    <mergeCell ref="C14:C16"/>
    <mergeCell ref="C17:C19"/>
  </mergeCells>
  <conditionalFormatting sqref="H5:H22">
    <cfRule type="containsText" dxfId="3" priority="1" operator="containsText" text="Proyecto">
      <formula>NOT(ISERROR(SEARCH("Proyecto",H5)))</formula>
    </cfRule>
    <cfRule type="containsText" dxfId="2" priority="2" operator="containsText" text="Menor">
      <formula>NOT(ISERROR(SEARCH("Menor",H5)))</formula>
    </cfRule>
    <cfRule type="containsText" dxfId="1" priority="3" operator="containsText" text="Victoria">
      <formula>NOT(ISERROR(SEARCH("Victoria",H5)))</formula>
    </cfRule>
    <cfRule type="containsText" dxfId="0" priority="4" operator="containsText" text="descartar">
      <formula>NOT(ISERROR(SEARCH("descartar",H5)))</formula>
    </cfRule>
  </conditionalFormatting>
  <dataValidations count="6">
    <dataValidation type="list" allowBlank="1" showInputMessage="1" showErrorMessage="1" sqref="F6:F7 F9:F10 F12:F13 F15:F16 F18:F19 F21:F22" xr:uid="{76948577-BAE5-4AC2-921F-8A9273FF42E5}">
      <formula1>IF(E6&lt;&gt;" ",INDIRECT(SUBSTITUTE($P$4," ","_")),$P$3)</formula1>
    </dataValidation>
    <dataValidation type="list" allowBlank="1" showInputMessage="1" showErrorMessage="1" prompt="Seleccionar según opciones" sqref="G5 G8 G11 G14 G17 G20" xr:uid="{8895BE0C-34CD-4C01-8C35-6B52725DE97C}">
      <formula1>IF(COUNTA(F5)=1,INDIRECT(SUBSTITUTE($Q$4," ","_")),$P$3)</formula1>
    </dataValidation>
    <dataValidation type="list" allowBlank="1" showInputMessage="1" showErrorMessage="1" sqref="G6:G7 G9:G10 G12:G13 G15:G16 G18:G19 G21:G23" xr:uid="{628C1C62-A662-4C7E-9B36-19E2465CF68A}">
      <formula1>IF(COUNTA(F6)=1,INDIRECT(SUBSTITUTE($Q$4," ","_")),$P$3)</formula1>
    </dataValidation>
    <dataValidation type="list" allowBlank="1" showInputMessage="1" showErrorMessage="1" prompt="Seleccionar según opciones" sqref="F5 F8 F11 F14 F17 F20" xr:uid="{9E171124-7831-42E5-B5A1-263F2AD7F527}">
      <formula1>IF(E5&lt;&gt;" ",INDIRECT(SUBSTITUTE($P$4," ","_")),$P$3)</formula1>
    </dataValidation>
    <dataValidation type="list" allowBlank="1" showInputMessage="1" showErrorMessage="1" sqref="F23" xr:uid="{1587CF75-6458-4747-B9A6-17BACE9CF81B}">
      <formula1>IF(COUNTA(#REF!)=1,INDIRECT(SUBSTITUTE($P$4," ","_")),$P$3)</formula1>
    </dataValidation>
    <dataValidation allowBlank="1" showInputMessage="1" showErrorMessage="1" prompt="Escriba aquí el número de la alternativa según el orden" sqref="D5 D8 D11 D14 D17 D20" xr:uid="{E3435A36-E415-4C07-B949-4DA114FA57B0}"/>
  </dataValidations>
  <pageMargins left="0.7" right="0.7" top="0.75" bottom="0.75" header="0.3" footer="0.3"/>
  <pageSetup orientation="portrait" r:id="rId1"/>
  <drawing r:id="rId2"/>
  <tableParts count="3">
    <tablePart r:id="rId3"/>
    <tablePart r:id="rId4"/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598B2-5FD8-483D-8D48-AB3F78A4DFEE}">
  <dimension ref="B1:AD41"/>
  <sheetViews>
    <sheetView showGridLines="0" workbookViewId="0">
      <selection activeCell="E21" sqref="E21"/>
    </sheetView>
  </sheetViews>
  <sheetFormatPr baseColWidth="10" defaultColWidth="10.85546875" defaultRowHeight="14.45" customHeight="1" x14ac:dyDescent="0.2"/>
  <cols>
    <col min="1" max="1" width="3.5703125" style="3" customWidth="1"/>
    <col min="2" max="2" width="5.42578125" style="3" customWidth="1"/>
    <col min="3" max="3" width="23.140625" style="3" customWidth="1"/>
    <col min="4" max="4" width="16.85546875" style="3" customWidth="1"/>
    <col min="5" max="5" width="26.28515625" style="3" bestFit="1" customWidth="1"/>
    <col min="6" max="6" width="23.5703125" style="3" customWidth="1"/>
    <col min="7" max="7" width="11.42578125" style="3" customWidth="1"/>
    <col min="8" max="8" width="14.42578125" style="3" customWidth="1"/>
    <col min="9" max="9" width="17.85546875" style="3" customWidth="1"/>
    <col min="10" max="11" width="11.42578125" style="3" customWidth="1"/>
    <col min="12" max="12" width="15.140625" style="3" bestFit="1" customWidth="1"/>
    <col min="13" max="13" width="14.85546875" style="3" customWidth="1"/>
    <col min="14" max="14" width="18.140625" style="3" customWidth="1"/>
    <col min="15" max="15" width="11.42578125" style="3" customWidth="1"/>
    <col min="16" max="17" width="10.85546875" style="3" customWidth="1"/>
    <col min="18" max="18" width="12.28515625" style="3" customWidth="1"/>
    <col min="19" max="19" width="25.42578125" style="3" customWidth="1"/>
    <col min="20" max="20" width="24.140625" style="3" customWidth="1"/>
    <col min="21" max="21" width="20.140625" style="3" customWidth="1"/>
    <col min="22" max="22" width="21.42578125" style="3" customWidth="1"/>
    <col min="23" max="23" width="20.42578125" style="3" customWidth="1"/>
    <col min="24" max="24" width="30.42578125" style="3" customWidth="1"/>
    <col min="25" max="25" width="11.5703125" style="3" customWidth="1"/>
    <col min="26" max="26" width="14.42578125" style="3" customWidth="1"/>
    <col min="27" max="28" width="10.85546875" style="3" customWidth="1"/>
    <col min="29" max="29" width="22.42578125" style="3" customWidth="1"/>
    <col min="30" max="30" width="21" style="3" customWidth="1"/>
    <col min="31" max="16384" width="10.85546875" style="3"/>
  </cols>
  <sheetData>
    <row r="1" spans="2:30" ht="14.25" x14ac:dyDescent="0.2"/>
    <row r="2" spans="2:30" ht="14.25" x14ac:dyDescent="0.2">
      <c r="B2" s="55" t="s">
        <v>117</v>
      </c>
      <c r="C2" s="55"/>
    </row>
    <row r="3" spans="2:30" ht="14.25" x14ac:dyDescent="0.2">
      <c r="Q3" s="3" t="s">
        <v>118</v>
      </c>
    </row>
    <row r="4" spans="2:30" ht="17.100000000000001" customHeight="1" x14ac:dyDescent="0.2">
      <c r="B4" s="55" t="s">
        <v>119</v>
      </c>
      <c r="C4" s="33"/>
      <c r="D4" s="7">
        <v>2</v>
      </c>
      <c r="E4" s="157" t="str">
        <f>'AA Ejemplo'!H6</f>
        <v>Proyecto principal</v>
      </c>
      <c r="F4" s="7"/>
    </row>
    <row r="5" spans="2:30" ht="15" x14ac:dyDescent="0.25">
      <c r="B5" s="95" t="str">
        <f>'AA Ejemplo'!E6</f>
        <v>Capacitaciones sobre procesos de transformación agroindustrial de la guayaba</v>
      </c>
      <c r="E5" s="95"/>
    </row>
    <row r="6" spans="2:30" ht="15" thickBot="1" x14ac:dyDescent="0.25"/>
    <row r="7" spans="2:30" ht="34.5" customHeight="1" thickBot="1" x14ac:dyDescent="0.25">
      <c r="B7" s="8" t="s">
        <v>3</v>
      </c>
      <c r="C7" s="91" t="s">
        <v>120</v>
      </c>
      <c r="D7" s="92" t="s">
        <v>121</v>
      </c>
      <c r="E7" s="78" t="s">
        <v>122</v>
      </c>
      <c r="F7" s="93" t="s">
        <v>123</v>
      </c>
      <c r="G7" s="92" t="s">
        <v>124</v>
      </c>
      <c r="H7" s="78" t="s">
        <v>125</v>
      </c>
      <c r="I7" s="78" t="s">
        <v>126</v>
      </c>
      <c r="J7" s="93" t="s">
        <v>127</v>
      </c>
      <c r="K7" s="92" t="s">
        <v>128</v>
      </c>
      <c r="L7" s="94" t="s">
        <v>129</v>
      </c>
      <c r="M7" s="160" t="s">
        <v>130</v>
      </c>
      <c r="N7" s="161" t="s">
        <v>131</v>
      </c>
      <c r="R7" s="96" t="s">
        <v>132</v>
      </c>
      <c r="S7" s="96" t="s">
        <v>133</v>
      </c>
      <c r="T7" s="97" t="s">
        <v>134</v>
      </c>
      <c r="U7" s="97" t="s">
        <v>135</v>
      </c>
      <c r="V7" s="96" t="s">
        <v>136</v>
      </c>
      <c r="W7" s="96" t="s">
        <v>137</v>
      </c>
      <c r="X7" s="96" t="s">
        <v>138</v>
      </c>
      <c r="Y7" s="158" t="s">
        <v>139</v>
      </c>
      <c r="AC7" s="3" t="s">
        <v>140</v>
      </c>
      <c r="AD7" s="3" t="s">
        <v>141</v>
      </c>
    </row>
    <row r="8" spans="2:30" ht="43.5" thickBot="1" x14ac:dyDescent="0.25">
      <c r="B8" s="57"/>
      <c r="C8" s="189" t="s">
        <v>142</v>
      </c>
      <c r="D8" s="98" t="s">
        <v>137</v>
      </c>
      <c r="E8" s="15" t="s">
        <v>143</v>
      </c>
      <c r="F8" s="125" t="s">
        <v>144</v>
      </c>
      <c r="G8" s="98" t="s">
        <v>145</v>
      </c>
      <c r="H8" s="99">
        <v>1</v>
      </c>
      <c r="I8" s="100">
        <v>100000</v>
      </c>
      <c r="J8" s="101">
        <f>IF(COUNTA(H8:I8)=0," ",I8/H8)</f>
        <v>100000</v>
      </c>
      <c r="K8" s="102">
        <v>5</v>
      </c>
      <c r="L8" s="101">
        <f>IF(COUNTA(H8:I8)=0," ",J8*K8)</f>
        <v>500000</v>
      </c>
      <c r="M8" s="102"/>
      <c r="N8" s="101">
        <f>L8</f>
        <v>500000</v>
      </c>
      <c r="R8" s="103" t="s">
        <v>133</v>
      </c>
      <c r="S8" s="104" t="s">
        <v>146</v>
      </c>
      <c r="T8" s="105" t="s">
        <v>147</v>
      </c>
      <c r="U8" s="105" t="s">
        <v>148</v>
      </c>
      <c r="V8" s="105" t="s">
        <v>149</v>
      </c>
      <c r="W8" s="103" t="s">
        <v>150</v>
      </c>
      <c r="X8" s="103" t="s">
        <v>151</v>
      </c>
      <c r="Y8" s="159" t="s">
        <v>152</v>
      </c>
      <c r="AC8" s="3" t="s">
        <v>153</v>
      </c>
      <c r="AD8" s="3" t="s">
        <v>146</v>
      </c>
    </row>
    <row r="9" spans="2:30" ht="14.25" x14ac:dyDescent="0.2">
      <c r="B9" s="58">
        <v>1</v>
      </c>
      <c r="C9" s="190"/>
      <c r="D9" s="106" t="s">
        <v>137</v>
      </c>
      <c r="E9" s="14" t="s">
        <v>143</v>
      </c>
      <c r="F9" s="113" t="s">
        <v>154</v>
      </c>
      <c r="G9" s="106" t="s">
        <v>145</v>
      </c>
      <c r="H9" s="108">
        <v>1</v>
      </c>
      <c r="I9" s="109">
        <v>60000</v>
      </c>
      <c r="J9" s="110">
        <f t="shared" ref="J9:J16" si="0">IF(COUNTA(H9:I9)=0," ",I9/H9)</f>
        <v>60000</v>
      </c>
      <c r="K9" s="111">
        <v>5</v>
      </c>
      <c r="L9" s="110">
        <f t="shared" ref="L9:L16" si="1">IF(COUNTA(H9:I9)=0," ",J9*K9)</f>
        <v>300000</v>
      </c>
      <c r="M9" s="164">
        <f>L9</f>
        <v>300000</v>
      </c>
      <c r="N9" s="110"/>
      <c r="R9" s="104" t="s">
        <v>134</v>
      </c>
      <c r="S9" s="104" t="s">
        <v>155</v>
      </c>
      <c r="T9" s="112" t="s">
        <v>156</v>
      </c>
      <c r="U9" s="112" t="s">
        <v>157</v>
      </c>
      <c r="V9" s="112" t="s">
        <v>158</v>
      </c>
      <c r="W9" s="104" t="s">
        <v>143</v>
      </c>
      <c r="X9" s="104" t="s">
        <v>159</v>
      </c>
      <c r="AD9" s="3" t="s">
        <v>155</v>
      </c>
    </row>
    <row r="10" spans="2:30" ht="29.25" thickBot="1" x14ac:dyDescent="0.25">
      <c r="B10" s="58"/>
      <c r="C10" s="190"/>
      <c r="D10" s="126" t="s">
        <v>137</v>
      </c>
      <c r="E10" s="23" t="s">
        <v>150</v>
      </c>
      <c r="F10" s="127" t="s">
        <v>160</v>
      </c>
      <c r="G10" s="126" t="s">
        <v>161</v>
      </c>
      <c r="H10" s="128">
        <v>1</v>
      </c>
      <c r="I10" s="129">
        <v>20000</v>
      </c>
      <c r="J10" s="130">
        <f t="shared" si="0"/>
        <v>20000</v>
      </c>
      <c r="K10" s="131">
        <v>5</v>
      </c>
      <c r="L10" s="130">
        <f t="shared" si="1"/>
        <v>100000</v>
      </c>
      <c r="M10" s="162">
        <f>L10</f>
        <v>100000</v>
      </c>
      <c r="N10" s="130"/>
      <c r="R10" s="104" t="s">
        <v>135</v>
      </c>
      <c r="S10" s="104" t="s">
        <v>162</v>
      </c>
      <c r="T10" s="112" t="s">
        <v>163</v>
      </c>
      <c r="U10" s="112" t="s">
        <v>164</v>
      </c>
      <c r="V10" s="112" t="s">
        <v>165</v>
      </c>
      <c r="W10" s="104" t="s">
        <v>166</v>
      </c>
      <c r="X10" s="104" t="s">
        <v>167</v>
      </c>
      <c r="AD10" s="3" t="s">
        <v>162</v>
      </c>
    </row>
    <row r="11" spans="2:30" ht="28.5" x14ac:dyDescent="0.2">
      <c r="B11" s="57"/>
      <c r="C11" s="189" t="s">
        <v>168</v>
      </c>
      <c r="D11" s="98" t="s">
        <v>133</v>
      </c>
      <c r="E11" s="15" t="s">
        <v>169</v>
      </c>
      <c r="F11" s="125" t="s">
        <v>170</v>
      </c>
      <c r="G11" s="98" t="s">
        <v>161</v>
      </c>
      <c r="H11" s="99">
        <v>1</v>
      </c>
      <c r="I11" s="100">
        <v>50000</v>
      </c>
      <c r="J11" s="101">
        <f>IF(COUNTA(H11:I11)=2,I11/H11," ")</f>
        <v>50000</v>
      </c>
      <c r="K11" s="102">
        <v>1</v>
      </c>
      <c r="L11" s="101">
        <f t="shared" si="1"/>
        <v>50000</v>
      </c>
      <c r="M11" s="163">
        <f>L11</f>
        <v>50000</v>
      </c>
      <c r="N11" s="101"/>
      <c r="R11" s="104" t="s">
        <v>136</v>
      </c>
      <c r="S11" s="104" t="s">
        <v>169</v>
      </c>
      <c r="T11" s="112" t="s">
        <v>171</v>
      </c>
      <c r="U11" s="112" t="s">
        <v>172</v>
      </c>
      <c r="V11" s="112" t="s">
        <v>173</v>
      </c>
      <c r="X11" s="104" t="s">
        <v>174</v>
      </c>
      <c r="AD11" s="3" t="s">
        <v>169</v>
      </c>
    </row>
    <row r="12" spans="2:30" ht="28.5" x14ac:dyDescent="0.2">
      <c r="B12" s="118">
        <v>2</v>
      </c>
      <c r="C12" s="190"/>
      <c r="D12" s="106" t="s">
        <v>139</v>
      </c>
      <c r="E12" s="14" t="s">
        <v>152</v>
      </c>
      <c r="F12" s="113" t="s">
        <v>175</v>
      </c>
      <c r="G12" s="106" t="s">
        <v>161</v>
      </c>
      <c r="H12" s="108">
        <v>1</v>
      </c>
      <c r="I12" s="109">
        <v>4000</v>
      </c>
      <c r="J12" s="110">
        <f t="shared" si="0"/>
        <v>4000</v>
      </c>
      <c r="K12" s="111">
        <v>35</v>
      </c>
      <c r="L12" s="110">
        <f t="shared" si="1"/>
        <v>140000</v>
      </c>
      <c r="M12" s="164">
        <f>L12</f>
        <v>140000</v>
      </c>
      <c r="N12" s="110"/>
      <c r="R12" s="104" t="s">
        <v>137</v>
      </c>
      <c r="S12" s="104" t="s">
        <v>176</v>
      </c>
      <c r="T12" s="112" t="s">
        <v>177</v>
      </c>
      <c r="V12" s="112" t="s">
        <v>178</v>
      </c>
      <c r="X12" s="104" t="s">
        <v>179</v>
      </c>
      <c r="AC12" s="3" t="s">
        <v>180</v>
      </c>
      <c r="AD12" s="3" t="s">
        <v>147</v>
      </c>
    </row>
    <row r="13" spans="2:30" ht="15" thickBot="1" x14ac:dyDescent="0.25">
      <c r="B13" s="59"/>
      <c r="C13" s="191"/>
      <c r="D13" s="126" t="s">
        <v>137</v>
      </c>
      <c r="E13" s="28" t="s">
        <v>150</v>
      </c>
      <c r="F13" s="133" t="s">
        <v>181</v>
      </c>
      <c r="G13" s="132" t="s">
        <v>161</v>
      </c>
      <c r="H13" s="134">
        <v>1</v>
      </c>
      <c r="I13" s="135">
        <v>12000</v>
      </c>
      <c r="J13" s="136">
        <f t="shared" si="0"/>
        <v>12000</v>
      </c>
      <c r="K13" s="137">
        <v>4</v>
      </c>
      <c r="L13" s="136">
        <f t="shared" si="1"/>
        <v>48000</v>
      </c>
      <c r="M13" s="165">
        <f>L13</f>
        <v>48000</v>
      </c>
      <c r="N13" s="136"/>
      <c r="R13" s="104" t="s">
        <v>138</v>
      </c>
      <c r="T13" s="112" t="s">
        <v>182</v>
      </c>
      <c r="V13" s="112" t="s">
        <v>183</v>
      </c>
      <c r="X13" s="104" t="s">
        <v>184</v>
      </c>
      <c r="AD13" s="3" t="s">
        <v>156</v>
      </c>
    </row>
    <row r="14" spans="2:30" ht="27.95" customHeight="1" x14ac:dyDescent="0.2">
      <c r="B14" s="57"/>
      <c r="C14" s="189" t="s">
        <v>185</v>
      </c>
      <c r="D14" s="98" t="s">
        <v>134</v>
      </c>
      <c r="E14" s="15" t="s">
        <v>156</v>
      </c>
      <c r="F14" s="138" t="s">
        <v>186</v>
      </c>
      <c r="G14" s="98" t="s">
        <v>161</v>
      </c>
      <c r="H14" s="99">
        <v>1</v>
      </c>
      <c r="I14" s="100">
        <v>20000</v>
      </c>
      <c r="J14" s="101">
        <f t="shared" si="0"/>
        <v>20000</v>
      </c>
      <c r="K14" s="102">
        <v>30</v>
      </c>
      <c r="L14" s="101">
        <f t="shared" si="1"/>
        <v>600000</v>
      </c>
      <c r="M14" s="102"/>
      <c r="N14" s="101">
        <f>L14</f>
        <v>600000</v>
      </c>
      <c r="R14" s="104" t="s">
        <v>139</v>
      </c>
      <c r="T14" s="112" t="s">
        <v>187</v>
      </c>
      <c r="AD14" s="3" t="s">
        <v>163</v>
      </c>
    </row>
    <row r="15" spans="2:30" ht="14.25" x14ac:dyDescent="0.2">
      <c r="B15" s="118">
        <v>3</v>
      </c>
      <c r="C15" s="190"/>
      <c r="D15" s="106" t="s">
        <v>134</v>
      </c>
      <c r="E15" s="14" t="s">
        <v>156</v>
      </c>
      <c r="F15" s="107" t="s">
        <v>188</v>
      </c>
      <c r="G15" s="106" t="s">
        <v>161</v>
      </c>
      <c r="H15" s="108">
        <v>1</v>
      </c>
      <c r="I15" s="109">
        <v>25000</v>
      </c>
      <c r="J15" s="110">
        <f t="shared" si="0"/>
        <v>25000</v>
      </c>
      <c r="K15" s="111">
        <v>30</v>
      </c>
      <c r="L15" s="110">
        <f t="shared" si="1"/>
        <v>750000</v>
      </c>
      <c r="M15" s="111"/>
      <c r="N15" s="110">
        <f>L15</f>
        <v>750000</v>
      </c>
      <c r="T15" s="112" t="s">
        <v>189</v>
      </c>
      <c r="AD15" s="3" t="s">
        <v>171</v>
      </c>
    </row>
    <row r="16" spans="2:30" ht="15" thickBot="1" x14ac:dyDescent="0.25">
      <c r="B16" s="59"/>
      <c r="C16" s="191"/>
      <c r="D16" s="132" t="s">
        <v>134</v>
      </c>
      <c r="E16" s="28" t="s">
        <v>156</v>
      </c>
      <c r="F16" s="133" t="s">
        <v>190</v>
      </c>
      <c r="G16" s="132" t="s">
        <v>161</v>
      </c>
      <c r="H16" s="134">
        <v>1</v>
      </c>
      <c r="I16" s="135">
        <v>45000</v>
      </c>
      <c r="J16" s="136">
        <f t="shared" si="0"/>
        <v>45000</v>
      </c>
      <c r="K16" s="137">
        <v>30</v>
      </c>
      <c r="L16" s="136">
        <f t="shared" si="1"/>
        <v>1350000</v>
      </c>
      <c r="M16" s="137"/>
      <c r="N16" s="136">
        <f>L16</f>
        <v>1350000</v>
      </c>
      <c r="AD16" s="3" t="s">
        <v>177</v>
      </c>
    </row>
    <row r="17" spans="11:30" ht="15.95" customHeight="1" thickBot="1" x14ac:dyDescent="0.25">
      <c r="K17" s="140" t="s">
        <v>191</v>
      </c>
      <c r="L17" s="166">
        <f>SUM(L8:L16)</f>
        <v>3838000</v>
      </c>
      <c r="M17" s="167">
        <f>SUM(M8:M16)</f>
        <v>638000</v>
      </c>
      <c r="N17" s="168">
        <f>SUM(N8:N16)</f>
        <v>3200000</v>
      </c>
      <c r="AD17" s="3" t="s">
        <v>182</v>
      </c>
    </row>
    <row r="18" spans="11:30" ht="14.25" x14ac:dyDescent="0.2">
      <c r="AD18" s="3" t="s">
        <v>187</v>
      </c>
    </row>
    <row r="19" spans="11:30" ht="14.25" x14ac:dyDescent="0.2">
      <c r="AC19" s="3" t="s">
        <v>192</v>
      </c>
      <c r="AD19" s="3" t="s">
        <v>148</v>
      </c>
    </row>
    <row r="20" spans="11:30" ht="14.25" x14ac:dyDescent="0.2">
      <c r="S20" s="96" t="s">
        <v>193</v>
      </c>
      <c r="T20" s="96" t="s">
        <v>194</v>
      </c>
      <c r="U20" s="96" t="s">
        <v>195</v>
      </c>
      <c r="V20" s="96" t="s">
        <v>196</v>
      </c>
      <c r="AD20" s="3" t="s">
        <v>157</v>
      </c>
    </row>
    <row r="21" spans="11:30" ht="14.25" x14ac:dyDescent="0.2">
      <c r="S21" s="104" t="s">
        <v>161</v>
      </c>
      <c r="T21" s="104" t="s">
        <v>145</v>
      </c>
      <c r="U21" s="104" t="s">
        <v>161</v>
      </c>
      <c r="V21" s="104" t="s">
        <v>161</v>
      </c>
      <c r="AD21" s="3" t="s">
        <v>164</v>
      </c>
    </row>
    <row r="22" spans="11:30" ht="14.25" x14ac:dyDescent="0.2">
      <c r="S22" s="104" t="s">
        <v>197</v>
      </c>
      <c r="T22" s="104" t="s">
        <v>198</v>
      </c>
      <c r="U22" s="104" t="s">
        <v>199</v>
      </c>
      <c r="V22" s="104" t="s">
        <v>199</v>
      </c>
      <c r="AC22" s="3" t="s">
        <v>200</v>
      </c>
      <c r="AD22" s="3" t="s">
        <v>149</v>
      </c>
    </row>
    <row r="23" spans="11:30" ht="14.25" x14ac:dyDescent="0.2">
      <c r="S23" s="104" t="s">
        <v>201</v>
      </c>
      <c r="T23" s="104" t="s">
        <v>202</v>
      </c>
      <c r="U23" s="104" t="s">
        <v>203</v>
      </c>
      <c r="V23" s="104" t="s">
        <v>203</v>
      </c>
      <c r="AD23" s="3" t="s">
        <v>158</v>
      </c>
    </row>
    <row r="24" spans="11:30" ht="14.25" x14ac:dyDescent="0.2">
      <c r="S24" s="104" t="s">
        <v>204</v>
      </c>
      <c r="T24" s="104" t="s">
        <v>205</v>
      </c>
      <c r="AD24" s="3" t="s">
        <v>165</v>
      </c>
    </row>
    <row r="25" spans="11:30" ht="14.25" x14ac:dyDescent="0.2">
      <c r="S25" s="104" t="s">
        <v>206</v>
      </c>
      <c r="T25" s="104" t="s">
        <v>207</v>
      </c>
      <c r="AD25" s="3" t="s">
        <v>173</v>
      </c>
    </row>
    <row r="26" spans="11:30" ht="14.25" x14ac:dyDescent="0.2">
      <c r="S26" s="104" t="s">
        <v>208</v>
      </c>
      <c r="T26" s="104" t="s">
        <v>209</v>
      </c>
      <c r="AD26" s="3" t="s">
        <v>178</v>
      </c>
    </row>
    <row r="27" spans="11:30" ht="14.25" x14ac:dyDescent="0.2">
      <c r="S27" s="104" t="s">
        <v>210</v>
      </c>
      <c r="T27" s="104" t="s">
        <v>203</v>
      </c>
      <c r="AC27" s="3" t="s">
        <v>211</v>
      </c>
      <c r="AD27" s="3" t="s">
        <v>150</v>
      </c>
    </row>
    <row r="28" spans="11:30" ht="14.25" x14ac:dyDescent="0.2">
      <c r="S28" s="104" t="s">
        <v>212</v>
      </c>
      <c r="AD28" s="3" t="s">
        <v>143</v>
      </c>
    </row>
    <row r="29" spans="11:30" ht="14.25" x14ac:dyDescent="0.2">
      <c r="S29" s="104" t="s">
        <v>213</v>
      </c>
      <c r="AC29" s="3" t="s">
        <v>214</v>
      </c>
      <c r="AD29" s="3" t="s">
        <v>151</v>
      </c>
    </row>
    <row r="30" spans="11:30" ht="14.25" x14ac:dyDescent="0.2">
      <c r="S30" s="104" t="s">
        <v>215</v>
      </c>
      <c r="AD30" s="3" t="s">
        <v>159</v>
      </c>
    </row>
    <row r="31" spans="11:30" ht="14.25" x14ac:dyDescent="0.2">
      <c r="S31" s="104" t="s">
        <v>216</v>
      </c>
      <c r="AD31" s="3" t="s">
        <v>167</v>
      </c>
    </row>
    <row r="32" spans="11:30" ht="14.25" x14ac:dyDescent="0.2">
      <c r="S32" s="104" t="s">
        <v>217</v>
      </c>
      <c r="AD32" s="3" t="s">
        <v>174</v>
      </c>
    </row>
    <row r="33" spans="18:30" ht="14.25" x14ac:dyDescent="0.2">
      <c r="S33" s="104" t="s">
        <v>218</v>
      </c>
      <c r="AD33" s="3" t="s">
        <v>179</v>
      </c>
    </row>
    <row r="34" spans="18:30" ht="14.25" x14ac:dyDescent="0.2">
      <c r="S34" s="104" t="s">
        <v>203</v>
      </c>
    </row>
    <row r="38" spans="18:30" ht="14.25" x14ac:dyDescent="0.2">
      <c r="R38" s="3" t="s">
        <v>219</v>
      </c>
    </row>
    <row r="39" spans="18:30" ht="14.25" x14ac:dyDescent="0.2">
      <c r="R39" s="3" t="s">
        <v>220</v>
      </c>
    </row>
    <row r="40" spans="18:30" ht="14.25" x14ac:dyDescent="0.2">
      <c r="R40" s="3" t="s">
        <v>221</v>
      </c>
    </row>
    <row r="41" spans="18:30" ht="14.25" x14ac:dyDescent="0.2">
      <c r="R41" s="3" t="s">
        <v>222</v>
      </c>
    </row>
  </sheetData>
  <mergeCells count="3">
    <mergeCell ref="C8:C10"/>
    <mergeCell ref="C11:C13"/>
    <mergeCell ref="C14:C16"/>
  </mergeCells>
  <dataValidations count="5">
    <dataValidation type="list" allowBlank="1" showInputMessage="1" showErrorMessage="1" prompt="Seleccionar según opciones" sqref="D10 D16 D13" xr:uid="{B170A6B6-8A8C-4C45-BC17-3C1EA2B3F3F9}">
      <formula1>IF(COUNTA(C8)=1,INDIRECT(SUBSTITUTE($R$7," ","_")),$Q$3)</formula1>
    </dataValidation>
    <dataValidation type="list" allowBlank="1" showInputMessage="1" showErrorMessage="1" prompt="Seleccionar según opciones" sqref="D9 D15 D12" xr:uid="{726D2F90-DFA6-4803-8208-C0408BC662B0}">
      <formula1>IF(COUNTA(C8)=1,INDIRECT(SUBSTITUTE($R$7," ","_")),$Q$3)</formula1>
    </dataValidation>
    <dataValidation type="list" allowBlank="1" showInputMessage="1" showErrorMessage="1" prompt="Seleccionar según opciones" sqref="D14 D11 D8" xr:uid="{48867230-0EBB-4349-95D0-6672D9636102}">
      <formula1>IF(COUNTA(C8)=1,INDIRECT(SUBSTITUTE($R$7," ","_")),$Q$3)</formula1>
    </dataValidation>
    <dataValidation type="list" allowBlank="1" showInputMessage="1" showErrorMessage="1" prompt="Seleccionar según opciones" sqref="G8:G16" xr:uid="{1F0BBE4B-9077-4709-9AEB-148D52A5A204}">
      <formula1>IF(COUNTA(F8)=1,INDIRECT(SUBSTITUTE(D8,D8,"UM_"&amp;D8)),$Q$3)</formula1>
    </dataValidation>
    <dataValidation type="list" allowBlank="1" showInputMessage="1" showErrorMessage="1" prompt="Seleccionar según opciones" sqref="E8:E16" xr:uid="{CA970F61-A067-49BF-820B-A86DF8E9B672}">
      <formula1>IF(COUNTA(D8)=1,INDIRECT(SUBSTITUTE(D8," ","_")),$Q$3)</formula1>
    </dataValidation>
  </dataValidations>
  <pageMargins left="0.7" right="0.7" top="0.75" bottom="0.75" header="0.3" footer="0.3"/>
  <pageSetup orientation="portrait" r:id="rId1"/>
  <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03F19-76D8-4529-8521-7C24AF3D47AF}">
  <sheetPr codeName="Hoja4"/>
  <dimension ref="B2:AD41"/>
  <sheetViews>
    <sheetView showGridLines="0" tabSelected="1" workbookViewId="0">
      <selection activeCell="D4" sqref="D4"/>
    </sheetView>
  </sheetViews>
  <sheetFormatPr baseColWidth="10" defaultColWidth="10.85546875" defaultRowHeight="14.25" x14ac:dyDescent="0.2"/>
  <cols>
    <col min="1" max="1" width="3.5703125" style="3" customWidth="1"/>
    <col min="2" max="2" width="5.42578125" style="3" customWidth="1"/>
    <col min="3" max="3" width="23.140625" style="3" customWidth="1"/>
    <col min="4" max="4" width="16.85546875" style="3" customWidth="1"/>
    <col min="5" max="5" width="26.28515625" style="3" bestFit="1" customWidth="1"/>
    <col min="6" max="6" width="23.5703125" style="3" customWidth="1"/>
    <col min="7" max="7" width="11.42578125" style="3" customWidth="1"/>
    <col min="8" max="8" width="14.140625" style="3" customWidth="1"/>
    <col min="9" max="9" width="17.5703125" style="3" customWidth="1"/>
    <col min="10" max="10" width="12.42578125" style="3" customWidth="1"/>
    <col min="11" max="11" width="11.42578125" style="3" customWidth="1"/>
    <col min="12" max="12" width="15.140625" style="3" bestFit="1" customWidth="1"/>
    <col min="13" max="13" width="14.85546875" style="3" customWidth="1"/>
    <col min="14" max="14" width="18" style="3" customWidth="1"/>
    <col min="15" max="15" width="11.42578125" style="3" customWidth="1"/>
    <col min="16" max="17" width="10.85546875" style="3" customWidth="1"/>
    <col min="18" max="18" width="12.28515625" style="3" customWidth="1"/>
    <col min="19" max="19" width="25.42578125" style="3" customWidth="1"/>
    <col min="20" max="20" width="24.140625" style="3" customWidth="1"/>
    <col min="21" max="21" width="20.140625" style="3" customWidth="1"/>
    <col min="22" max="22" width="21.42578125" style="3" customWidth="1"/>
    <col min="23" max="23" width="20.42578125" style="3" customWidth="1"/>
    <col min="24" max="24" width="30.42578125" style="3" customWidth="1"/>
    <col min="25" max="25" width="11.5703125" style="3" customWidth="1"/>
    <col min="26" max="26" width="17.42578125" style="3" customWidth="1"/>
    <col min="27" max="28" width="10.85546875" style="3" customWidth="1"/>
    <col min="29" max="29" width="22.42578125" style="3" customWidth="1"/>
    <col min="30" max="30" width="21" style="3" customWidth="1"/>
    <col min="31" max="16384" width="10.85546875" style="3"/>
  </cols>
  <sheetData>
    <row r="2" spans="2:30" x14ac:dyDescent="0.2">
      <c r="B2" s="55" t="s">
        <v>117</v>
      </c>
      <c r="C2" s="55"/>
    </row>
    <row r="3" spans="2:30" x14ac:dyDescent="0.2">
      <c r="Q3" s="3" t="s">
        <v>118</v>
      </c>
    </row>
    <row r="4" spans="2:30" ht="18" customHeight="1" x14ac:dyDescent="0.2">
      <c r="B4" s="55" t="s">
        <v>119</v>
      </c>
      <c r="D4" s="174" t="s">
        <v>223</v>
      </c>
      <c r="E4" s="157" t="str">
        <f>'AA Ejemplo'!H6</f>
        <v>Proyecto principal</v>
      </c>
      <c r="F4" s="7"/>
    </row>
    <row r="5" spans="2:30" ht="15" x14ac:dyDescent="0.25">
      <c r="B5" s="173" t="s">
        <v>224</v>
      </c>
      <c r="E5" s="95"/>
    </row>
    <row r="6" spans="2:30" ht="15" thickBot="1" x14ac:dyDescent="0.25"/>
    <row r="7" spans="2:30" ht="30" customHeight="1" thickBot="1" x14ac:dyDescent="0.25">
      <c r="B7" s="8" t="s">
        <v>3</v>
      </c>
      <c r="C7" s="91" t="s">
        <v>120</v>
      </c>
      <c r="D7" s="92" t="s">
        <v>121</v>
      </c>
      <c r="E7" s="78" t="s">
        <v>122</v>
      </c>
      <c r="F7" s="93" t="s">
        <v>123</v>
      </c>
      <c r="G7" s="92" t="s">
        <v>124</v>
      </c>
      <c r="H7" s="78" t="s">
        <v>125</v>
      </c>
      <c r="I7" s="78" t="s">
        <v>126</v>
      </c>
      <c r="J7" s="93" t="s">
        <v>127</v>
      </c>
      <c r="K7" s="92" t="s">
        <v>128</v>
      </c>
      <c r="L7" s="94" t="s">
        <v>129</v>
      </c>
      <c r="M7" s="160" t="s">
        <v>130</v>
      </c>
      <c r="N7" s="161" t="s">
        <v>131</v>
      </c>
      <c r="R7" s="96" t="s">
        <v>132</v>
      </c>
      <c r="S7" s="96" t="s">
        <v>133</v>
      </c>
      <c r="T7" s="97" t="s">
        <v>134</v>
      </c>
      <c r="U7" s="97" t="s">
        <v>135</v>
      </c>
      <c r="V7" s="96" t="s">
        <v>136</v>
      </c>
      <c r="W7" s="96" t="s">
        <v>137</v>
      </c>
      <c r="X7" s="96" t="s">
        <v>138</v>
      </c>
      <c r="Y7" s="158" t="s">
        <v>139</v>
      </c>
      <c r="Z7" s="96" t="s">
        <v>225</v>
      </c>
      <c r="AC7" s="3" t="s">
        <v>140</v>
      </c>
      <c r="AD7" s="3" t="s">
        <v>141</v>
      </c>
    </row>
    <row r="8" spans="2:30" ht="43.5" thickBot="1" x14ac:dyDescent="0.25">
      <c r="B8" s="57"/>
      <c r="C8" s="189" t="s">
        <v>142</v>
      </c>
      <c r="D8" s="98" t="s">
        <v>137</v>
      </c>
      <c r="E8" s="15" t="s">
        <v>143</v>
      </c>
      <c r="F8" s="125" t="s">
        <v>144</v>
      </c>
      <c r="G8" s="98" t="s">
        <v>145</v>
      </c>
      <c r="H8" s="99">
        <v>1</v>
      </c>
      <c r="I8" s="100">
        <v>100000</v>
      </c>
      <c r="J8" s="101">
        <f>IF(COUNTA(H8:I8)=0," ",I8/H8)</f>
        <v>100000</v>
      </c>
      <c r="K8" s="102">
        <v>5</v>
      </c>
      <c r="L8" s="101">
        <f>IF(COUNTA(H8:I8)=0," ",J8*K8)</f>
        <v>500000</v>
      </c>
      <c r="M8" s="102"/>
      <c r="N8" s="101">
        <f>L8</f>
        <v>500000</v>
      </c>
      <c r="R8" s="103" t="s">
        <v>133</v>
      </c>
      <c r="S8" s="104" t="s">
        <v>146</v>
      </c>
      <c r="T8" s="105" t="s">
        <v>147</v>
      </c>
      <c r="U8" s="105" t="s">
        <v>148</v>
      </c>
      <c r="V8" s="105" t="s">
        <v>149</v>
      </c>
      <c r="W8" s="103" t="s">
        <v>150</v>
      </c>
      <c r="X8" s="103" t="s">
        <v>151</v>
      </c>
      <c r="Y8" s="159" t="s">
        <v>152</v>
      </c>
      <c r="Z8" s="175" t="s">
        <v>161</v>
      </c>
      <c r="AC8" s="3" t="s">
        <v>153</v>
      </c>
      <c r="AD8" s="3" t="s">
        <v>146</v>
      </c>
    </row>
    <row r="9" spans="2:30" x14ac:dyDescent="0.2">
      <c r="B9" s="58">
        <v>1</v>
      </c>
      <c r="C9" s="190"/>
      <c r="D9" s="106" t="s">
        <v>137</v>
      </c>
      <c r="E9" s="14" t="s">
        <v>143</v>
      </c>
      <c r="F9" s="113" t="s">
        <v>154</v>
      </c>
      <c r="G9" s="106" t="s">
        <v>145</v>
      </c>
      <c r="H9" s="108">
        <v>1</v>
      </c>
      <c r="I9" s="109">
        <v>60000</v>
      </c>
      <c r="J9" s="110">
        <f t="shared" ref="J9:J16" si="0">IF(COUNTA(H9:I9)=0," ",I9/H9)</f>
        <v>60000</v>
      </c>
      <c r="K9" s="111">
        <v>5</v>
      </c>
      <c r="L9" s="110">
        <f t="shared" ref="L9:L16" si="1">IF(COUNTA(H9:I9)=0," ",J9*K9)</f>
        <v>300000</v>
      </c>
      <c r="M9" s="164">
        <f>L9</f>
        <v>300000</v>
      </c>
      <c r="N9" s="110"/>
      <c r="R9" s="104" t="s">
        <v>134</v>
      </c>
      <c r="S9" s="104" t="s">
        <v>155</v>
      </c>
      <c r="T9" s="112" t="s">
        <v>156</v>
      </c>
      <c r="U9" s="112" t="s">
        <v>157</v>
      </c>
      <c r="V9" s="112" t="s">
        <v>158</v>
      </c>
      <c r="W9" s="104" t="s">
        <v>143</v>
      </c>
      <c r="X9" s="104" t="s">
        <v>159</v>
      </c>
      <c r="Z9" s="175" t="s">
        <v>197</v>
      </c>
      <c r="AD9" s="3" t="s">
        <v>155</v>
      </c>
    </row>
    <row r="10" spans="2:30" ht="29.25" thickBot="1" x14ac:dyDescent="0.25">
      <c r="B10" s="58"/>
      <c r="C10" s="190"/>
      <c r="D10" s="126" t="s">
        <v>137</v>
      </c>
      <c r="E10" s="23" t="s">
        <v>150</v>
      </c>
      <c r="F10" s="127" t="s">
        <v>160</v>
      </c>
      <c r="G10" s="126" t="s">
        <v>161</v>
      </c>
      <c r="H10" s="128">
        <v>1</v>
      </c>
      <c r="I10" s="129">
        <v>20000</v>
      </c>
      <c r="J10" s="130">
        <f t="shared" si="0"/>
        <v>20000</v>
      </c>
      <c r="K10" s="131">
        <v>5</v>
      </c>
      <c r="L10" s="130">
        <f t="shared" si="1"/>
        <v>100000</v>
      </c>
      <c r="M10" s="162">
        <f>L10</f>
        <v>100000</v>
      </c>
      <c r="N10" s="130"/>
      <c r="R10" s="104" t="s">
        <v>135</v>
      </c>
      <c r="S10" s="104" t="s">
        <v>162</v>
      </c>
      <c r="T10" s="112" t="s">
        <v>163</v>
      </c>
      <c r="U10" s="112" t="s">
        <v>164</v>
      </c>
      <c r="V10" s="112" t="s">
        <v>165</v>
      </c>
      <c r="W10" s="104" t="s">
        <v>166</v>
      </c>
      <c r="X10" s="104" t="s">
        <v>167</v>
      </c>
      <c r="Z10" s="175" t="s">
        <v>145</v>
      </c>
      <c r="AD10" s="3" t="s">
        <v>162</v>
      </c>
    </row>
    <row r="11" spans="2:30" ht="28.5" x14ac:dyDescent="0.2">
      <c r="B11" s="57"/>
      <c r="C11" s="189" t="s">
        <v>168</v>
      </c>
      <c r="D11" s="98" t="s">
        <v>133</v>
      </c>
      <c r="E11" s="15" t="s">
        <v>169</v>
      </c>
      <c r="F11" s="125" t="s">
        <v>170</v>
      </c>
      <c r="G11" s="98" t="s">
        <v>161</v>
      </c>
      <c r="H11" s="99">
        <v>1</v>
      </c>
      <c r="I11" s="100">
        <v>50000</v>
      </c>
      <c r="J11" s="101">
        <f>IF(COUNTA(H11:I11)=2,I11/H11," ")</f>
        <v>50000</v>
      </c>
      <c r="K11" s="102">
        <v>1</v>
      </c>
      <c r="L11" s="101">
        <f t="shared" si="1"/>
        <v>50000</v>
      </c>
      <c r="M11" s="163">
        <f>L11</f>
        <v>50000</v>
      </c>
      <c r="N11" s="101"/>
      <c r="R11" s="104" t="s">
        <v>136</v>
      </c>
      <c r="S11" s="104" t="s">
        <v>169</v>
      </c>
      <c r="T11" s="112" t="s">
        <v>171</v>
      </c>
      <c r="U11" s="112" t="s">
        <v>172</v>
      </c>
      <c r="V11" s="112" t="s">
        <v>173</v>
      </c>
      <c r="X11" s="104" t="s">
        <v>174</v>
      </c>
      <c r="Z11" s="175" t="s">
        <v>198</v>
      </c>
      <c r="AD11" s="3" t="s">
        <v>169</v>
      </c>
    </row>
    <row r="12" spans="2:30" ht="28.5" x14ac:dyDescent="0.2">
      <c r="B12" s="118">
        <v>2</v>
      </c>
      <c r="C12" s="190"/>
      <c r="D12" s="106" t="s">
        <v>139</v>
      </c>
      <c r="E12" s="14" t="s">
        <v>152</v>
      </c>
      <c r="F12" s="113" t="s">
        <v>175</v>
      </c>
      <c r="G12" s="106" t="s">
        <v>161</v>
      </c>
      <c r="H12" s="108">
        <v>1</v>
      </c>
      <c r="I12" s="109">
        <v>4000</v>
      </c>
      <c r="J12" s="110">
        <f t="shared" si="0"/>
        <v>4000</v>
      </c>
      <c r="K12" s="111">
        <v>35</v>
      </c>
      <c r="L12" s="110">
        <f t="shared" si="1"/>
        <v>140000</v>
      </c>
      <c r="M12" s="164">
        <f>L12</f>
        <v>140000</v>
      </c>
      <c r="N12" s="110"/>
      <c r="R12" s="104" t="s">
        <v>137</v>
      </c>
      <c r="S12" s="104" t="s">
        <v>176</v>
      </c>
      <c r="T12" s="112" t="s">
        <v>177</v>
      </c>
      <c r="V12" s="112" t="s">
        <v>178</v>
      </c>
      <c r="X12" s="104" t="s">
        <v>179</v>
      </c>
      <c r="Z12" s="176" t="s">
        <v>199</v>
      </c>
      <c r="AC12" s="3" t="s">
        <v>180</v>
      </c>
      <c r="AD12" s="3" t="s">
        <v>147</v>
      </c>
    </row>
    <row r="13" spans="2:30" ht="15" thickBot="1" x14ac:dyDescent="0.25">
      <c r="B13" s="59"/>
      <c r="C13" s="191"/>
      <c r="D13" s="126" t="s">
        <v>137</v>
      </c>
      <c r="E13" s="28" t="s">
        <v>150</v>
      </c>
      <c r="F13" s="133" t="s">
        <v>181</v>
      </c>
      <c r="G13" s="132" t="s">
        <v>161</v>
      </c>
      <c r="H13" s="134">
        <v>1</v>
      </c>
      <c r="I13" s="135">
        <v>12000</v>
      </c>
      <c r="J13" s="136">
        <f t="shared" si="0"/>
        <v>12000</v>
      </c>
      <c r="K13" s="137">
        <v>4</v>
      </c>
      <c r="L13" s="136">
        <f t="shared" si="1"/>
        <v>48000</v>
      </c>
      <c r="M13" s="165">
        <f>L13</f>
        <v>48000</v>
      </c>
      <c r="N13" s="136"/>
      <c r="R13" s="104" t="s">
        <v>138</v>
      </c>
      <c r="T13" s="112" t="s">
        <v>182</v>
      </c>
      <c r="V13" s="112" t="s">
        <v>183</v>
      </c>
      <c r="X13" s="104" t="s">
        <v>184</v>
      </c>
      <c r="Z13" s="175"/>
      <c r="AD13" s="3" t="s">
        <v>156</v>
      </c>
    </row>
    <row r="14" spans="2:30" ht="27.95" customHeight="1" x14ac:dyDescent="0.2">
      <c r="B14" s="57"/>
      <c r="C14" s="189" t="s">
        <v>185</v>
      </c>
      <c r="D14" s="98" t="s">
        <v>134</v>
      </c>
      <c r="E14" s="15" t="s">
        <v>156</v>
      </c>
      <c r="F14" s="138" t="s">
        <v>186</v>
      </c>
      <c r="G14" s="98" t="s">
        <v>161</v>
      </c>
      <c r="H14" s="99">
        <v>1</v>
      </c>
      <c r="I14" s="100">
        <v>20000</v>
      </c>
      <c r="J14" s="101">
        <f t="shared" si="0"/>
        <v>20000</v>
      </c>
      <c r="K14" s="102">
        <v>30</v>
      </c>
      <c r="L14" s="101">
        <f t="shared" si="1"/>
        <v>600000</v>
      </c>
      <c r="M14" s="102"/>
      <c r="N14" s="101">
        <f>L14</f>
        <v>600000</v>
      </c>
      <c r="R14" s="104" t="s">
        <v>139</v>
      </c>
      <c r="T14" s="112" t="s">
        <v>187</v>
      </c>
      <c r="AD14" s="3" t="s">
        <v>163</v>
      </c>
    </row>
    <row r="15" spans="2:30" x14ac:dyDescent="0.2">
      <c r="B15" s="118">
        <v>3</v>
      </c>
      <c r="C15" s="190"/>
      <c r="D15" s="106" t="s">
        <v>134</v>
      </c>
      <c r="E15" s="14" t="s">
        <v>156</v>
      </c>
      <c r="F15" s="107" t="s">
        <v>188</v>
      </c>
      <c r="G15" s="106" t="s">
        <v>161</v>
      </c>
      <c r="H15" s="108">
        <v>1</v>
      </c>
      <c r="I15" s="109">
        <v>25000</v>
      </c>
      <c r="J15" s="110">
        <f t="shared" si="0"/>
        <v>25000</v>
      </c>
      <c r="K15" s="111">
        <v>30</v>
      </c>
      <c r="L15" s="110">
        <f t="shared" si="1"/>
        <v>750000</v>
      </c>
      <c r="M15" s="111"/>
      <c r="N15" s="110">
        <f>L15</f>
        <v>750000</v>
      </c>
      <c r="T15" s="112" t="s">
        <v>189</v>
      </c>
      <c r="AD15" s="3" t="s">
        <v>171</v>
      </c>
    </row>
    <row r="16" spans="2:30" ht="15" thickBot="1" x14ac:dyDescent="0.25">
      <c r="B16" s="59"/>
      <c r="C16" s="191"/>
      <c r="D16" s="132" t="s">
        <v>134</v>
      </c>
      <c r="E16" s="28" t="s">
        <v>156</v>
      </c>
      <c r="F16" s="133" t="s">
        <v>190</v>
      </c>
      <c r="G16" s="132" t="s">
        <v>161</v>
      </c>
      <c r="H16" s="134">
        <v>1</v>
      </c>
      <c r="I16" s="135">
        <v>45000</v>
      </c>
      <c r="J16" s="136">
        <f t="shared" si="0"/>
        <v>45000</v>
      </c>
      <c r="K16" s="137">
        <v>30</v>
      </c>
      <c r="L16" s="136">
        <f t="shared" si="1"/>
        <v>1350000</v>
      </c>
      <c r="M16" s="137"/>
      <c r="N16" s="136">
        <f>L16</f>
        <v>1350000</v>
      </c>
      <c r="AD16" s="3" t="s">
        <v>177</v>
      </c>
    </row>
    <row r="17" spans="11:30" ht="15.95" customHeight="1" thickBot="1" x14ac:dyDescent="0.25">
      <c r="K17" s="140" t="s">
        <v>191</v>
      </c>
      <c r="L17" s="166">
        <f>SUM(L8:L16)</f>
        <v>3838000</v>
      </c>
      <c r="M17" s="167">
        <f>SUM(M8:M16)</f>
        <v>638000</v>
      </c>
      <c r="N17" s="168">
        <f>SUM(N8:N16)</f>
        <v>3200000</v>
      </c>
      <c r="AD17" s="3" t="s">
        <v>182</v>
      </c>
    </row>
    <row r="18" spans="11:30" x14ac:dyDescent="0.2">
      <c r="AD18" s="3" t="s">
        <v>187</v>
      </c>
    </row>
    <row r="19" spans="11:30" x14ac:dyDescent="0.2">
      <c r="AC19" s="3" t="s">
        <v>192</v>
      </c>
      <c r="AD19" s="3" t="s">
        <v>148</v>
      </c>
    </row>
    <row r="20" spans="11:30" x14ac:dyDescent="0.2">
      <c r="S20" s="96" t="s">
        <v>193</v>
      </c>
      <c r="T20" s="96" t="s">
        <v>194</v>
      </c>
      <c r="U20" s="96" t="s">
        <v>195</v>
      </c>
      <c r="V20" s="96" t="s">
        <v>196</v>
      </c>
      <c r="AD20" s="3" t="s">
        <v>157</v>
      </c>
    </row>
    <row r="21" spans="11:30" x14ac:dyDescent="0.2">
      <c r="S21" s="104" t="s">
        <v>161</v>
      </c>
      <c r="T21" s="104" t="s">
        <v>145</v>
      </c>
      <c r="U21" s="104" t="s">
        <v>161</v>
      </c>
      <c r="V21" s="104" t="s">
        <v>161</v>
      </c>
      <c r="AD21" s="3" t="s">
        <v>164</v>
      </c>
    </row>
    <row r="22" spans="11:30" x14ac:dyDescent="0.2">
      <c r="S22" s="104" t="s">
        <v>197</v>
      </c>
      <c r="T22" s="104" t="s">
        <v>198</v>
      </c>
      <c r="U22" s="104" t="s">
        <v>199</v>
      </c>
      <c r="V22" s="104" t="s">
        <v>199</v>
      </c>
      <c r="AC22" s="3" t="s">
        <v>200</v>
      </c>
      <c r="AD22" s="3" t="s">
        <v>149</v>
      </c>
    </row>
    <row r="23" spans="11:30" x14ac:dyDescent="0.2">
      <c r="S23" s="104" t="s">
        <v>201</v>
      </c>
      <c r="T23" s="104" t="s">
        <v>202</v>
      </c>
      <c r="U23" s="104" t="s">
        <v>203</v>
      </c>
      <c r="V23" s="104" t="s">
        <v>203</v>
      </c>
      <c r="AD23" s="3" t="s">
        <v>158</v>
      </c>
    </row>
    <row r="24" spans="11:30" x14ac:dyDescent="0.2">
      <c r="S24" s="104" t="s">
        <v>204</v>
      </c>
      <c r="T24" s="104" t="s">
        <v>205</v>
      </c>
      <c r="AD24" s="3" t="s">
        <v>165</v>
      </c>
    </row>
    <row r="25" spans="11:30" x14ac:dyDescent="0.2">
      <c r="S25" s="104" t="s">
        <v>206</v>
      </c>
      <c r="T25" s="104" t="s">
        <v>207</v>
      </c>
      <c r="AD25" s="3" t="s">
        <v>173</v>
      </c>
    </row>
    <row r="26" spans="11:30" x14ac:dyDescent="0.2">
      <c r="S26" s="104" t="s">
        <v>208</v>
      </c>
      <c r="T26" s="104" t="s">
        <v>209</v>
      </c>
      <c r="AD26" s="3" t="s">
        <v>178</v>
      </c>
    </row>
    <row r="27" spans="11:30" x14ac:dyDescent="0.2">
      <c r="S27" s="104" t="s">
        <v>210</v>
      </c>
      <c r="T27" s="104" t="s">
        <v>203</v>
      </c>
      <c r="AC27" s="3" t="s">
        <v>211</v>
      </c>
      <c r="AD27" s="3" t="s">
        <v>150</v>
      </c>
    </row>
    <row r="28" spans="11:30" x14ac:dyDescent="0.2">
      <c r="S28" s="104" t="s">
        <v>212</v>
      </c>
      <c r="AD28" s="3" t="s">
        <v>143</v>
      </c>
    </row>
    <row r="29" spans="11:30" x14ac:dyDescent="0.2">
      <c r="S29" s="104" t="s">
        <v>213</v>
      </c>
      <c r="AC29" s="3" t="s">
        <v>214</v>
      </c>
      <c r="AD29" s="3" t="s">
        <v>151</v>
      </c>
    </row>
    <row r="30" spans="11:30" x14ac:dyDescent="0.2">
      <c r="S30" s="104" t="s">
        <v>215</v>
      </c>
      <c r="AD30" s="3" t="s">
        <v>159</v>
      </c>
    </row>
    <row r="31" spans="11:30" x14ac:dyDescent="0.2">
      <c r="S31" s="104" t="s">
        <v>216</v>
      </c>
      <c r="AD31" s="3" t="s">
        <v>167</v>
      </c>
    </row>
    <row r="32" spans="11:30" x14ac:dyDescent="0.2">
      <c r="S32" s="104" t="s">
        <v>217</v>
      </c>
      <c r="AD32" s="3" t="s">
        <v>174</v>
      </c>
    </row>
    <row r="33" spans="18:30" x14ac:dyDescent="0.2">
      <c r="S33" s="104" t="s">
        <v>218</v>
      </c>
      <c r="AD33" s="3" t="s">
        <v>179</v>
      </c>
    </row>
    <row r="34" spans="18:30" x14ac:dyDescent="0.2">
      <c r="S34" s="104" t="s">
        <v>203</v>
      </c>
    </row>
    <row r="38" spans="18:30" x14ac:dyDescent="0.2">
      <c r="R38" s="3" t="s">
        <v>219</v>
      </c>
    </row>
    <row r="39" spans="18:30" x14ac:dyDescent="0.2">
      <c r="R39" s="3" t="s">
        <v>220</v>
      </c>
    </row>
    <row r="40" spans="18:30" x14ac:dyDescent="0.2">
      <c r="R40" s="3" t="s">
        <v>221</v>
      </c>
    </row>
    <row r="41" spans="18:30" x14ac:dyDescent="0.2">
      <c r="R41" s="3" t="s">
        <v>222</v>
      </c>
    </row>
  </sheetData>
  <mergeCells count="3">
    <mergeCell ref="C8:C10"/>
    <mergeCell ref="C11:C13"/>
    <mergeCell ref="C14:C16"/>
  </mergeCells>
  <dataValidations count="5">
    <dataValidation type="list" allowBlank="1" showInputMessage="1" showErrorMessage="1" prompt="Seleccionar según opciones" sqref="E8:E16" xr:uid="{45ED3836-E123-4A36-9ECF-8DE5DED3CA32}">
      <formula1>IF(COUNTA(D8)=1,INDIRECT(SUBSTITUTE(D8," ","_")),$Q$3)</formula1>
    </dataValidation>
    <dataValidation type="list" allowBlank="1" showInputMessage="1" showErrorMessage="1" prompt="Seleccionar según opciones" sqref="G8:G16" xr:uid="{0817488D-DF6E-41C9-927D-DAA8AD5ADEC3}">
      <formula1>IF(COUNTA(F8)=1,INDIRECT(SUBSTITUTE(D8,D8,"UM_"&amp;D8)),$Q$3)</formula1>
    </dataValidation>
    <dataValidation type="list" allowBlank="1" showInputMessage="1" showErrorMessage="1" prompt="Seleccionar según opciones" sqref="D14 D11 D8" xr:uid="{FCCAD916-2D06-4132-AF08-01B65A475E97}">
      <formula1>IF(COUNTA(C8)=1,INDIRECT(SUBSTITUTE($R$7," ","_")),$Q$3)</formula1>
    </dataValidation>
    <dataValidation type="list" allowBlank="1" showInputMessage="1" showErrorMessage="1" prompt="Seleccionar según opciones" sqref="D9 D15 D12" xr:uid="{641D49A3-7BF7-47FF-AFAC-E328A5F75400}">
      <formula1>IF(COUNTA(C8)=1,INDIRECT(SUBSTITUTE($R$7," ","_")),$Q$3)</formula1>
    </dataValidation>
    <dataValidation type="list" allowBlank="1" showInputMessage="1" showErrorMessage="1" prompt="Seleccionar según opciones" sqref="D10 D16 D13" xr:uid="{F9E6D208-25EF-4604-A219-426AF13A7232}">
      <formula1>IF(COUNTA(C8)=1,INDIRECT(SUBSTITUTE($R$7," ","_")),$Q$3)</formula1>
    </dataValidation>
  </dataValidations>
  <pageMargins left="0.7" right="0.7" top="0.75" bottom="0.75" header="0.3" footer="0.3"/>
  <pageSetup orientation="portrait" r:id="rId1"/>
  <drawing r:id="rId2"/>
  <tableParts count="1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03E60-95A3-429C-8EC3-690DD8F5DAA2}">
  <dimension ref="A1:O21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/>
    </sheetView>
  </sheetViews>
  <sheetFormatPr baseColWidth="10" defaultColWidth="0" defaultRowHeight="14.45" customHeight="1" zeroHeight="1" x14ac:dyDescent="0.25"/>
  <cols>
    <col min="1" max="1" width="3.5703125" customWidth="1"/>
    <col min="2" max="2" width="27.5703125" customWidth="1"/>
    <col min="3" max="3" width="28.5703125" customWidth="1"/>
    <col min="4" max="4" width="37.5703125" customWidth="1"/>
    <col min="5" max="5" width="28.5703125" customWidth="1"/>
    <col min="6" max="6" width="32.5703125" customWidth="1"/>
    <col min="7" max="7" width="11.42578125" customWidth="1"/>
    <col min="8" max="8" width="20" hidden="1" customWidth="1"/>
    <col min="9" max="9" width="26.85546875" hidden="1" customWidth="1"/>
    <col min="10" max="10" width="27" hidden="1" customWidth="1"/>
    <col min="11" max="12" width="12.140625" hidden="1" customWidth="1"/>
    <col min="13" max="13" width="14.7109375" hidden="1" customWidth="1"/>
    <col min="14" max="14" width="13.42578125" hidden="1" customWidth="1"/>
    <col min="15" max="15" width="32.140625" hidden="1" customWidth="1"/>
    <col min="16" max="16384" width="11.42578125" hidden="1"/>
  </cols>
  <sheetData>
    <row r="1" spans="2:15" ht="15" x14ac:dyDescent="0.25"/>
    <row r="2" spans="2:15" ht="15.75" x14ac:dyDescent="0.25">
      <c r="B2" s="55" t="s">
        <v>271</v>
      </c>
      <c r="C2" s="55"/>
      <c r="D2" s="5"/>
      <c r="E2" s="5"/>
      <c r="F2" s="5"/>
      <c r="G2" s="5"/>
      <c r="H2" s="5"/>
      <c r="I2" s="5"/>
    </row>
    <row r="3" spans="2:15" ht="15.75" x14ac:dyDescent="0.25">
      <c r="B3" s="3"/>
      <c r="C3" s="3"/>
      <c r="D3" s="5"/>
      <c r="E3" s="5"/>
      <c r="F3" s="5"/>
      <c r="G3" s="5"/>
      <c r="H3" s="5"/>
      <c r="I3" s="5"/>
    </row>
    <row r="4" spans="2:15" s="3" customFormat="1" ht="15.95" customHeight="1" x14ac:dyDescent="0.2">
      <c r="B4" s="55" t="s">
        <v>119</v>
      </c>
      <c r="D4" s="7">
        <v>2</v>
      </c>
      <c r="E4" s="157" t="str">
        <f>'AA Ejemplo'!H6</f>
        <v>Proyecto principal</v>
      </c>
    </row>
    <row r="5" spans="2:15" s="3" customFormat="1" ht="15" customHeight="1" x14ac:dyDescent="0.25">
      <c r="B5" s="95" t="str">
        <f>'AA Ejemplo'!E6</f>
        <v>Capacitaciones sobre procesos de transformación agroindustrial de la guayaba</v>
      </c>
      <c r="E5" s="95"/>
    </row>
    <row r="6" spans="2:15" ht="16.5" thickBot="1" x14ac:dyDescent="0.3">
      <c r="B6" s="3"/>
      <c r="C6" s="3"/>
      <c r="D6" s="5"/>
      <c r="E6" s="5"/>
      <c r="F6" s="5"/>
    </row>
    <row r="7" spans="2:15" ht="30.6" customHeight="1" thickBot="1" x14ac:dyDescent="0.3">
      <c r="B7" s="139" t="s">
        <v>21</v>
      </c>
      <c r="C7" s="139" t="s">
        <v>226</v>
      </c>
      <c r="D7" s="140" t="s">
        <v>227</v>
      </c>
      <c r="E7" s="10" t="s">
        <v>228</v>
      </c>
      <c r="F7" s="141" t="s">
        <v>229</v>
      </c>
    </row>
    <row r="8" spans="2:15" ht="60" customHeight="1" x14ac:dyDescent="0.25">
      <c r="B8" s="61" t="s">
        <v>230</v>
      </c>
      <c r="C8" s="61" t="str">
        <f>'AO Ejemplo'!G4</f>
        <v>Condiciones de vida de los habitantes de la vereda mejoradas</v>
      </c>
      <c r="D8" s="65" t="s">
        <v>231</v>
      </c>
      <c r="E8" s="142" t="s">
        <v>232</v>
      </c>
      <c r="F8" s="64"/>
    </row>
    <row r="9" spans="2:15" ht="60" customHeight="1" x14ac:dyDescent="0.25">
      <c r="B9" s="62" t="s">
        <v>233</v>
      </c>
      <c r="C9" s="62" t="str">
        <f>'AO Ejemplo'!E8</f>
        <v>Bajo nivel de desperdicio de la guayaba producida en 
la vereda San Lorenzo del municipio de Cocorná</v>
      </c>
      <c r="D9" s="66" t="s">
        <v>234</v>
      </c>
      <c r="E9" s="60" t="s">
        <v>235</v>
      </c>
      <c r="F9" s="76" t="s">
        <v>236</v>
      </c>
    </row>
    <row r="10" spans="2:15" ht="60" customHeight="1" x14ac:dyDescent="0.25">
      <c r="B10" s="169" t="s">
        <v>237</v>
      </c>
      <c r="C10" s="62" t="str">
        <f>'AA Ejemplo'!E6</f>
        <v>Capacitaciones sobre procesos de transformación agroindustrial de la guayaba</v>
      </c>
      <c r="D10" s="66" t="s">
        <v>238</v>
      </c>
      <c r="E10" s="60" t="s">
        <v>239</v>
      </c>
      <c r="F10" s="76" t="s">
        <v>240</v>
      </c>
    </row>
    <row r="11" spans="2:15" ht="36" customHeight="1" x14ac:dyDescent="0.25">
      <c r="B11" s="62" t="s">
        <v>241</v>
      </c>
      <c r="C11" s="62" t="str">
        <f>Presupuesto!C8</f>
        <v>Capacitación sobre selección de material vegetal</v>
      </c>
      <c r="D11" s="144">
        <f>SUM(Presupuesto!L8:L10)</f>
        <v>900000</v>
      </c>
      <c r="E11" s="60" t="s">
        <v>242</v>
      </c>
      <c r="F11" s="194" t="s">
        <v>243</v>
      </c>
    </row>
    <row r="12" spans="2:15" ht="36" customHeight="1" x14ac:dyDescent="0.25">
      <c r="B12" s="62" t="s">
        <v>241</v>
      </c>
      <c r="C12" s="62" t="str">
        <f>Presupuesto!C11</f>
        <v>Capacitación sobre injertación y propagación de plantas</v>
      </c>
      <c r="D12" s="144">
        <f>SUM(Presupuesto!L11:L13)</f>
        <v>238000</v>
      </c>
      <c r="E12" s="60" t="s">
        <v>244</v>
      </c>
      <c r="F12" s="195"/>
    </row>
    <row r="13" spans="2:15" ht="36" customHeight="1" thickBot="1" x14ac:dyDescent="0.3">
      <c r="B13" s="63" t="s">
        <v>241</v>
      </c>
      <c r="C13" s="63" t="str">
        <f>Presupuesto!C14</f>
        <v>Capacitación sobre control de plagas y enfermedades</v>
      </c>
      <c r="D13" s="145">
        <f>SUM(Presupuesto!L14:L16)</f>
        <v>2700000</v>
      </c>
      <c r="E13" s="143" t="s">
        <v>245</v>
      </c>
      <c r="F13" s="196"/>
    </row>
    <row r="14" spans="2:15" ht="20.100000000000001" customHeight="1" thickBot="1" x14ac:dyDescent="0.3">
      <c r="B14" s="146" t="s">
        <v>191</v>
      </c>
      <c r="C14" s="146"/>
      <c r="D14" s="147">
        <f>SUM(D11:D13)</f>
        <v>3838000</v>
      </c>
      <c r="E14" s="148"/>
      <c r="F14" s="149"/>
    </row>
    <row r="15" spans="2:15" ht="15.75" thickBot="1" x14ac:dyDescent="0.3"/>
    <row r="16" spans="2:15" ht="42.75" x14ac:dyDescent="0.25">
      <c r="B16" s="202" t="s">
        <v>272</v>
      </c>
      <c r="H16" s="197" t="s">
        <v>21</v>
      </c>
      <c r="I16" s="197" t="s">
        <v>226</v>
      </c>
      <c r="J16" s="197" t="s">
        <v>227</v>
      </c>
      <c r="K16" s="199" t="s">
        <v>246</v>
      </c>
      <c r="L16" s="200"/>
      <c r="M16" s="200"/>
      <c r="N16" s="201"/>
      <c r="O16" s="192" t="s">
        <v>229</v>
      </c>
    </row>
    <row r="17" spans="8:15" ht="57.75" thickBot="1" x14ac:dyDescent="0.3">
      <c r="H17" s="198"/>
      <c r="I17" s="198"/>
      <c r="J17" s="198"/>
      <c r="K17" s="150" t="s">
        <v>247</v>
      </c>
      <c r="L17" s="67" t="s">
        <v>248</v>
      </c>
      <c r="M17" s="67" t="s">
        <v>249</v>
      </c>
      <c r="N17" s="68" t="s">
        <v>250</v>
      </c>
      <c r="O17" s="193"/>
    </row>
    <row r="18" spans="8:15" ht="42.75" hidden="1" x14ac:dyDescent="0.25">
      <c r="H18" s="61" t="s">
        <v>230</v>
      </c>
      <c r="I18" s="61" t="s">
        <v>251</v>
      </c>
      <c r="J18" s="154" t="s">
        <v>252</v>
      </c>
      <c r="K18" s="151" t="s">
        <v>253</v>
      </c>
      <c r="L18" s="69"/>
      <c r="M18" s="69"/>
      <c r="N18" s="70"/>
      <c r="O18" s="75"/>
    </row>
    <row r="19" spans="8:15" ht="42.75" hidden="1" x14ac:dyDescent="0.25">
      <c r="H19" s="62" t="s">
        <v>233</v>
      </c>
      <c r="I19" s="62" t="s">
        <v>254</v>
      </c>
      <c r="J19" s="155" t="s">
        <v>255</v>
      </c>
      <c r="K19" s="152" t="s">
        <v>256</v>
      </c>
      <c r="L19" s="71"/>
      <c r="M19" s="71"/>
      <c r="N19" s="72"/>
      <c r="O19" s="76" t="s">
        <v>257</v>
      </c>
    </row>
    <row r="20" spans="8:15" ht="57" hidden="1" x14ac:dyDescent="0.25">
      <c r="H20" s="62" t="s">
        <v>258</v>
      </c>
      <c r="I20" s="62" t="s">
        <v>259</v>
      </c>
      <c r="J20" s="155" t="s">
        <v>260</v>
      </c>
      <c r="K20" s="152" t="s">
        <v>261</v>
      </c>
      <c r="L20" s="71"/>
      <c r="M20" s="71"/>
      <c r="N20" s="72"/>
      <c r="O20" s="76" t="s">
        <v>262</v>
      </c>
    </row>
    <row r="21" spans="8:15" ht="43.5" hidden="1" thickBot="1" x14ac:dyDescent="0.3">
      <c r="H21" s="63" t="s">
        <v>241</v>
      </c>
      <c r="I21" s="63" t="s">
        <v>263</v>
      </c>
      <c r="J21" s="156" t="s">
        <v>264</v>
      </c>
      <c r="K21" s="153" t="s">
        <v>265</v>
      </c>
      <c r="L21" s="73"/>
      <c r="M21" s="73"/>
      <c r="N21" s="74"/>
      <c r="O21" s="77" t="s">
        <v>266</v>
      </c>
    </row>
  </sheetData>
  <mergeCells count="6">
    <mergeCell ref="O16:O17"/>
    <mergeCell ref="F11:F13"/>
    <mergeCell ref="H16:H17"/>
    <mergeCell ref="I16:I17"/>
    <mergeCell ref="J16:J17"/>
    <mergeCell ref="K16:N16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3D624-E79D-4EA1-8085-5A4D6C907A16}">
  <sheetPr codeName="Hoja6"/>
  <dimension ref="A1:O21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/>
    </sheetView>
  </sheetViews>
  <sheetFormatPr baseColWidth="10" defaultColWidth="0" defaultRowHeight="15" zeroHeight="1" x14ac:dyDescent="0.25"/>
  <cols>
    <col min="1" max="1" width="3.5703125" customWidth="1"/>
    <col min="2" max="2" width="27.5703125" customWidth="1"/>
    <col min="3" max="3" width="28.5703125" customWidth="1"/>
    <col min="4" max="4" width="37.5703125" customWidth="1"/>
    <col min="5" max="5" width="28.5703125" customWidth="1"/>
    <col min="6" max="6" width="32.5703125" customWidth="1"/>
    <col min="7" max="7" width="11.42578125" customWidth="1"/>
    <col min="8" max="8" width="20" hidden="1" customWidth="1"/>
    <col min="9" max="9" width="26.85546875" hidden="1" customWidth="1"/>
    <col min="10" max="10" width="27" hidden="1" customWidth="1"/>
    <col min="11" max="12" width="12.140625" hidden="1" customWidth="1"/>
    <col min="13" max="13" width="14.7109375" hidden="1" customWidth="1"/>
    <col min="14" max="14" width="13.42578125" hidden="1" customWidth="1"/>
    <col min="15" max="15" width="32.140625" hidden="1" customWidth="1"/>
    <col min="16" max="16384" width="11.42578125" hidden="1"/>
  </cols>
  <sheetData>
    <row r="1" spans="2:15" x14ac:dyDescent="0.25"/>
    <row r="2" spans="2:15" ht="15.75" x14ac:dyDescent="0.25">
      <c r="B2" s="55" t="s">
        <v>273</v>
      </c>
      <c r="C2" s="55"/>
      <c r="D2" s="5"/>
      <c r="E2" s="5"/>
      <c r="F2" s="5"/>
      <c r="G2" s="5"/>
      <c r="H2" s="5"/>
      <c r="I2" s="5"/>
    </row>
    <row r="3" spans="2:15" ht="15.75" x14ac:dyDescent="0.25">
      <c r="B3" s="3"/>
      <c r="C3" s="3"/>
      <c r="D3" s="5"/>
      <c r="E3" s="5"/>
      <c r="F3" s="5"/>
      <c r="G3" s="5"/>
      <c r="H3" s="5"/>
      <c r="I3" s="5"/>
    </row>
    <row r="4" spans="2:15" s="3" customFormat="1" ht="15.95" customHeight="1" x14ac:dyDescent="0.2">
      <c r="B4" s="55" t="s">
        <v>119</v>
      </c>
      <c r="D4" s="7">
        <v>2</v>
      </c>
      <c r="E4" s="157" t="str">
        <f>'AA Ejemplo'!H6</f>
        <v>Proyecto principal</v>
      </c>
    </row>
    <row r="5" spans="2:15" s="3" customFormat="1" ht="15" customHeight="1" x14ac:dyDescent="0.25">
      <c r="B5" s="95" t="str">
        <f>'AA Ejemplo'!E6</f>
        <v>Capacitaciones sobre procesos de transformación agroindustrial de la guayaba</v>
      </c>
      <c r="E5" s="95"/>
    </row>
    <row r="6" spans="2:15" ht="16.5" thickBot="1" x14ac:dyDescent="0.3">
      <c r="B6" s="3"/>
      <c r="C6" s="3"/>
      <c r="D6" s="5"/>
      <c r="E6" s="5"/>
      <c r="F6" s="5"/>
    </row>
    <row r="7" spans="2:15" ht="30.6" customHeight="1" thickBot="1" x14ac:dyDescent="0.3">
      <c r="B7" s="139" t="s">
        <v>21</v>
      </c>
      <c r="C7" s="139" t="s">
        <v>226</v>
      </c>
      <c r="D7" s="140" t="s">
        <v>227</v>
      </c>
      <c r="E7" s="10" t="s">
        <v>228</v>
      </c>
      <c r="F7" s="141" t="s">
        <v>229</v>
      </c>
    </row>
    <row r="8" spans="2:15" ht="60" customHeight="1" x14ac:dyDescent="0.25">
      <c r="B8" s="61" t="s">
        <v>230</v>
      </c>
      <c r="C8" s="61" t="str">
        <f>'AO Ejemplo'!G4</f>
        <v>Condiciones de vida de los habitantes de la vereda mejoradas</v>
      </c>
      <c r="D8" s="65" t="s">
        <v>231</v>
      </c>
      <c r="E8" s="142" t="s">
        <v>232</v>
      </c>
      <c r="F8" s="64"/>
    </row>
    <row r="9" spans="2:15" ht="60" customHeight="1" x14ac:dyDescent="0.25">
      <c r="B9" s="62" t="s">
        <v>233</v>
      </c>
      <c r="C9" s="62" t="str">
        <f>'AO Ejemplo'!E8</f>
        <v>Bajo nivel de desperdicio de la guayaba producida en 
la vereda San Lorenzo del municipio de Cocorná</v>
      </c>
      <c r="D9" s="66" t="s">
        <v>234</v>
      </c>
      <c r="E9" s="60" t="s">
        <v>235</v>
      </c>
      <c r="F9" s="76" t="s">
        <v>236</v>
      </c>
    </row>
    <row r="10" spans="2:15" ht="60" customHeight="1" x14ac:dyDescent="0.25">
      <c r="B10" s="169" t="s">
        <v>237</v>
      </c>
      <c r="C10" s="62" t="str">
        <f>'AA Ejemplo'!E6</f>
        <v>Capacitaciones sobre procesos de transformación agroindustrial de la guayaba</v>
      </c>
      <c r="D10" s="66" t="s">
        <v>238</v>
      </c>
      <c r="E10" s="60" t="s">
        <v>239</v>
      </c>
      <c r="F10" s="76" t="s">
        <v>240</v>
      </c>
    </row>
    <row r="11" spans="2:15" ht="36" customHeight="1" x14ac:dyDescent="0.25">
      <c r="B11" s="62" t="s">
        <v>241</v>
      </c>
      <c r="C11" s="62" t="str">
        <f>Presupuesto!C8</f>
        <v>Capacitación sobre selección de material vegetal</v>
      </c>
      <c r="D11" s="144">
        <f>SUM(Presupuesto!L8:L10)</f>
        <v>900000</v>
      </c>
      <c r="E11" s="60" t="s">
        <v>242</v>
      </c>
      <c r="F11" s="194" t="s">
        <v>243</v>
      </c>
    </row>
    <row r="12" spans="2:15" ht="36" customHeight="1" x14ac:dyDescent="0.25">
      <c r="B12" s="62" t="s">
        <v>241</v>
      </c>
      <c r="C12" s="62" t="str">
        <f>Presupuesto!C11</f>
        <v>Capacitación sobre injertación y propagación de plantas</v>
      </c>
      <c r="D12" s="144">
        <f>SUM(Presupuesto!L11:L13)</f>
        <v>238000</v>
      </c>
      <c r="E12" s="60" t="s">
        <v>244</v>
      </c>
      <c r="F12" s="195"/>
    </row>
    <row r="13" spans="2:15" ht="36" customHeight="1" thickBot="1" x14ac:dyDescent="0.3">
      <c r="B13" s="63" t="s">
        <v>241</v>
      </c>
      <c r="C13" s="63" t="str">
        <f>Presupuesto!C14</f>
        <v>Capacitación sobre control de plagas y enfermedades</v>
      </c>
      <c r="D13" s="145">
        <f>SUM(Presupuesto!L14:L16)</f>
        <v>2700000</v>
      </c>
      <c r="E13" s="143" t="s">
        <v>245</v>
      </c>
      <c r="F13" s="196"/>
    </row>
    <row r="14" spans="2:15" ht="20.100000000000001" customHeight="1" thickBot="1" x14ac:dyDescent="0.3">
      <c r="B14" s="146" t="s">
        <v>191</v>
      </c>
      <c r="C14" s="146"/>
      <c r="D14" s="147">
        <f>SUM(D11:D13)</f>
        <v>3838000</v>
      </c>
      <c r="E14" s="148"/>
      <c r="F14" s="149"/>
    </row>
    <row r="15" spans="2:15" ht="15.75" thickBot="1" x14ac:dyDescent="0.3"/>
    <row r="16" spans="2:15" ht="42.75" x14ac:dyDescent="0.25">
      <c r="B16" s="202" t="s">
        <v>272</v>
      </c>
      <c r="H16" s="197" t="s">
        <v>21</v>
      </c>
      <c r="I16" s="197" t="s">
        <v>226</v>
      </c>
      <c r="J16" s="197" t="s">
        <v>227</v>
      </c>
      <c r="K16" s="199" t="s">
        <v>246</v>
      </c>
      <c r="L16" s="200"/>
      <c r="M16" s="200"/>
      <c r="N16" s="201"/>
      <c r="O16" s="192" t="s">
        <v>229</v>
      </c>
    </row>
    <row r="17" spans="8:15" ht="57.75" thickBot="1" x14ac:dyDescent="0.3">
      <c r="H17" s="198"/>
      <c r="I17" s="198"/>
      <c r="J17" s="198"/>
      <c r="K17" s="150" t="s">
        <v>247</v>
      </c>
      <c r="L17" s="67" t="s">
        <v>248</v>
      </c>
      <c r="M17" s="67" t="s">
        <v>249</v>
      </c>
      <c r="N17" s="68" t="s">
        <v>250</v>
      </c>
      <c r="O17" s="193"/>
    </row>
    <row r="18" spans="8:15" ht="42.75" hidden="1" x14ac:dyDescent="0.25">
      <c r="H18" s="61" t="s">
        <v>230</v>
      </c>
      <c r="I18" s="61" t="s">
        <v>251</v>
      </c>
      <c r="J18" s="154" t="s">
        <v>252</v>
      </c>
      <c r="K18" s="151" t="s">
        <v>253</v>
      </c>
      <c r="L18" s="69"/>
      <c r="M18" s="69"/>
      <c r="N18" s="70"/>
      <c r="O18" s="75"/>
    </row>
    <row r="19" spans="8:15" ht="42.75" hidden="1" x14ac:dyDescent="0.25">
      <c r="H19" s="62" t="s">
        <v>233</v>
      </c>
      <c r="I19" s="62" t="s">
        <v>254</v>
      </c>
      <c r="J19" s="155" t="s">
        <v>255</v>
      </c>
      <c r="K19" s="152" t="s">
        <v>256</v>
      </c>
      <c r="L19" s="71"/>
      <c r="M19" s="71"/>
      <c r="N19" s="72"/>
      <c r="O19" s="76" t="s">
        <v>257</v>
      </c>
    </row>
    <row r="20" spans="8:15" ht="57" hidden="1" x14ac:dyDescent="0.25">
      <c r="H20" s="62" t="s">
        <v>258</v>
      </c>
      <c r="I20" s="62" t="s">
        <v>259</v>
      </c>
      <c r="J20" s="155" t="s">
        <v>260</v>
      </c>
      <c r="K20" s="152" t="s">
        <v>261</v>
      </c>
      <c r="L20" s="71"/>
      <c r="M20" s="71"/>
      <c r="N20" s="72"/>
      <c r="O20" s="76" t="s">
        <v>262</v>
      </c>
    </row>
    <row r="21" spans="8:15" ht="43.5" hidden="1" thickBot="1" x14ac:dyDescent="0.3">
      <c r="H21" s="63" t="s">
        <v>241</v>
      </c>
      <c r="I21" s="63" t="s">
        <v>263</v>
      </c>
      <c r="J21" s="156" t="s">
        <v>264</v>
      </c>
      <c r="K21" s="153" t="s">
        <v>265</v>
      </c>
      <c r="L21" s="73"/>
      <c r="M21" s="73"/>
      <c r="N21" s="74"/>
      <c r="O21" s="77" t="s">
        <v>266</v>
      </c>
    </row>
  </sheetData>
  <mergeCells count="6">
    <mergeCell ref="F11:F13"/>
    <mergeCell ref="H16:H17"/>
    <mergeCell ref="I16:I17"/>
    <mergeCell ref="J16:J17"/>
    <mergeCell ref="O16:O17"/>
    <mergeCell ref="K16:N1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1F898-ECC8-4BEF-91A9-6FB03C3B4A20}">
  <dimension ref="A1:S14"/>
  <sheetViews>
    <sheetView showGridLines="0" workbookViewId="0"/>
  </sheetViews>
  <sheetFormatPr baseColWidth="10" defaultColWidth="0" defaultRowHeight="0" customHeight="1" zeroHeight="1" x14ac:dyDescent="0.2"/>
  <cols>
    <col min="1" max="1" width="3.5703125" style="3" customWidth="1"/>
    <col min="2" max="2" width="6.5703125" style="3" customWidth="1"/>
    <col min="3" max="7" width="25.5703125" style="3" customWidth="1"/>
    <col min="8" max="8" width="3.5703125" style="3" customWidth="1"/>
    <col min="9" max="16" width="10.85546875" style="3" hidden="1" customWidth="1"/>
    <col min="17" max="19" width="0" style="3" hidden="1" customWidth="1"/>
    <col min="20" max="16384" width="10.85546875" style="3" hidden="1"/>
  </cols>
  <sheetData>
    <row r="1" spans="1:8" ht="14.1" customHeight="1" x14ac:dyDescent="0.2">
      <c r="C1" s="6"/>
      <c r="D1" s="7"/>
      <c r="E1" s="7"/>
      <c r="F1" s="7"/>
      <c r="G1" s="7"/>
    </row>
    <row r="2" spans="1:8" ht="14.25" x14ac:dyDescent="0.2">
      <c r="B2" s="55" t="s">
        <v>2</v>
      </c>
    </row>
    <row r="3" spans="1:8" ht="15" thickBot="1" x14ac:dyDescent="0.25"/>
    <row r="4" spans="1:8" ht="43.5" thickBot="1" x14ac:dyDescent="0.25">
      <c r="B4" s="8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61" t="s">
        <v>8</v>
      </c>
    </row>
    <row r="5" spans="1:8" ht="71.25" x14ac:dyDescent="0.2">
      <c r="B5" s="12">
        <v>1</v>
      </c>
      <c r="C5" s="170" t="s">
        <v>9</v>
      </c>
      <c r="D5" s="15" t="s">
        <v>10</v>
      </c>
      <c r="E5" s="14" t="s">
        <v>11</v>
      </c>
      <c r="F5" s="15" t="s">
        <v>12</v>
      </c>
      <c r="G5" s="16"/>
    </row>
    <row r="6" spans="1:8" ht="14.25" x14ac:dyDescent="0.2">
      <c r="B6" s="17">
        <f>B5+1</f>
        <v>2</v>
      </c>
      <c r="C6" s="123"/>
      <c r="D6" s="14"/>
      <c r="E6" s="14"/>
      <c r="F6" s="14"/>
      <c r="G6" s="19"/>
    </row>
    <row r="7" spans="1:8" ht="14.25" x14ac:dyDescent="0.2">
      <c r="B7" s="17">
        <f t="shared" ref="B7:B9" si="0">B6+1</f>
        <v>3</v>
      </c>
      <c r="C7" s="123"/>
      <c r="D7" s="14"/>
      <c r="E7" s="14"/>
      <c r="F7" s="14"/>
      <c r="G7" s="19"/>
    </row>
    <row r="8" spans="1:8" ht="14.25" x14ac:dyDescent="0.2">
      <c r="B8" s="17">
        <f t="shared" si="0"/>
        <v>4</v>
      </c>
      <c r="C8" s="123"/>
      <c r="D8" s="14"/>
      <c r="E8" s="14"/>
      <c r="F8" s="14"/>
      <c r="G8" s="19"/>
    </row>
    <row r="9" spans="1:8" ht="15" thickBot="1" x14ac:dyDescent="0.25">
      <c r="B9" s="25">
        <f t="shared" si="0"/>
        <v>5</v>
      </c>
      <c r="C9" s="171"/>
      <c r="D9" s="28"/>
      <c r="E9" s="28"/>
      <c r="F9" s="28"/>
      <c r="G9" s="29"/>
    </row>
    <row r="10" spans="1:8" ht="14.25" x14ac:dyDescent="0.2">
      <c r="A10" s="45"/>
      <c r="B10" s="30"/>
      <c r="C10" s="80"/>
      <c r="D10" s="45"/>
      <c r="E10" s="45"/>
      <c r="F10" s="45"/>
      <c r="G10" s="45"/>
      <c r="H10" s="45"/>
    </row>
    <row r="11" spans="1:8" ht="14.25" x14ac:dyDescent="0.2">
      <c r="A11" s="45"/>
      <c r="B11" s="45" t="s">
        <v>267</v>
      </c>
      <c r="C11" s="45"/>
      <c r="D11" s="45"/>
      <c r="E11" s="45"/>
      <c r="F11" s="45"/>
      <c r="G11" s="45"/>
      <c r="H11" s="45"/>
    </row>
    <row r="12" spans="1:8" ht="14.25" x14ac:dyDescent="0.2">
      <c r="A12" s="45"/>
      <c r="B12" s="45"/>
      <c r="C12" s="45"/>
      <c r="D12" s="45"/>
      <c r="E12" s="45"/>
      <c r="F12" s="45"/>
      <c r="G12" s="45"/>
      <c r="H12" s="45"/>
    </row>
    <row r="13" spans="1:8" ht="14.25" x14ac:dyDescent="0.2">
      <c r="A13" s="45"/>
      <c r="B13" s="45"/>
      <c r="C13" s="45"/>
      <c r="D13" s="45"/>
      <c r="E13" s="45"/>
      <c r="F13" s="45"/>
      <c r="G13" s="45"/>
      <c r="H13" s="45"/>
    </row>
    <row r="14" spans="1:8" ht="14.25" x14ac:dyDescent="0.2">
      <c r="A14" s="45"/>
      <c r="B14" s="45"/>
      <c r="C14" s="45"/>
      <c r="D14" s="45"/>
      <c r="E14" s="45"/>
      <c r="F14" s="45"/>
      <c r="G14" s="45"/>
      <c r="H14" s="45"/>
    </row>
  </sheetData>
  <conditionalFormatting sqref="G5:G9">
    <cfRule type="containsText" dxfId="23" priority="1" operator="containsText" text="Defensor">
      <formula>NOT(ISERROR(SEARCH("Defensor",G5)))</formula>
    </cfRule>
    <cfRule type="containsText" dxfId="22" priority="2" operator="containsText" text="Apático">
      <formula>NOT(ISERROR(SEARCH("Apático",G5)))</formula>
    </cfRule>
    <cfRule type="containsText" dxfId="21" priority="3" operator="containsText" text="Promotor">
      <formula>NOT(ISERROR(SEARCH("Promotor",G5)))</formula>
    </cfRule>
    <cfRule type="containsText" dxfId="20" priority="4" operator="containsText" text="Latente">
      <formula>NOT(ISERROR(SEARCH("Latente",G5)))</formula>
    </cfRule>
  </conditionalFormatting>
  <pageMargins left="0.7" right="0.7" top="0.75" bottom="0.75" header="0.3" footer="0.3"/>
  <pageSetup paperSize="0" orientation="portrait" horizontalDpi="0" verticalDpi="0" copie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5EA6E-1707-4080-96B1-96F3372DFB39}">
  <dimension ref="A1:S14"/>
  <sheetViews>
    <sheetView showGridLines="0" workbookViewId="0"/>
  </sheetViews>
  <sheetFormatPr baseColWidth="10" defaultColWidth="0" defaultRowHeight="0" customHeight="1" zeroHeight="1" x14ac:dyDescent="0.2"/>
  <cols>
    <col min="1" max="1" width="3.5703125" style="3" customWidth="1"/>
    <col min="2" max="2" width="6.5703125" style="3" customWidth="1"/>
    <col min="3" max="7" width="25.5703125" style="3" customWidth="1"/>
    <col min="8" max="8" width="3.5703125" style="3" customWidth="1"/>
    <col min="9" max="16" width="10.85546875" style="3" hidden="1" customWidth="1"/>
    <col min="17" max="19" width="0" style="3" hidden="1" customWidth="1"/>
    <col min="20" max="16384" width="10.85546875" style="3" hidden="1"/>
  </cols>
  <sheetData>
    <row r="1" spans="1:8" ht="14.1" customHeight="1" x14ac:dyDescent="0.2">
      <c r="C1" s="6"/>
      <c r="D1" s="7"/>
      <c r="E1" s="7"/>
      <c r="F1" s="7"/>
      <c r="G1" s="7"/>
    </row>
    <row r="2" spans="1:8" ht="14.25" x14ac:dyDescent="0.2">
      <c r="B2" s="55" t="s">
        <v>13</v>
      </c>
    </row>
    <row r="3" spans="1:8" ht="15" thickBot="1" x14ac:dyDescent="0.25"/>
    <row r="4" spans="1:8" ht="43.5" thickBot="1" x14ac:dyDescent="0.25">
      <c r="B4" s="8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61" t="s">
        <v>8</v>
      </c>
    </row>
    <row r="5" spans="1:8" ht="14.25" x14ac:dyDescent="0.2">
      <c r="B5" s="12">
        <v>1</v>
      </c>
      <c r="C5" s="13"/>
      <c r="D5" s="15"/>
      <c r="E5" s="14"/>
      <c r="F5" s="15"/>
      <c r="G5" s="16"/>
    </row>
    <row r="6" spans="1:8" ht="14.25" x14ac:dyDescent="0.2">
      <c r="B6" s="17">
        <f>B5+1</f>
        <v>2</v>
      </c>
      <c r="C6" s="18"/>
      <c r="D6" s="14"/>
      <c r="E6" s="14"/>
      <c r="F6" s="14"/>
      <c r="G6" s="19"/>
    </row>
    <row r="7" spans="1:8" ht="14.25" x14ac:dyDescent="0.2">
      <c r="B7" s="17">
        <f t="shared" ref="B7:B9" si="0">B6+1</f>
        <v>3</v>
      </c>
      <c r="C7" s="18"/>
      <c r="D7" s="14"/>
      <c r="E7" s="14"/>
      <c r="F7" s="14"/>
      <c r="G7" s="19"/>
    </row>
    <row r="8" spans="1:8" ht="14.25" x14ac:dyDescent="0.2">
      <c r="B8" s="17">
        <f t="shared" si="0"/>
        <v>4</v>
      </c>
      <c r="C8" s="18"/>
      <c r="D8" s="14"/>
      <c r="E8" s="14"/>
      <c r="F8" s="14"/>
      <c r="G8" s="19"/>
    </row>
    <row r="9" spans="1:8" ht="15" thickBot="1" x14ac:dyDescent="0.25">
      <c r="B9" s="25">
        <f t="shared" si="0"/>
        <v>5</v>
      </c>
      <c r="C9" s="26"/>
      <c r="D9" s="28"/>
      <c r="E9" s="28"/>
      <c r="F9" s="28"/>
      <c r="G9" s="29"/>
    </row>
    <row r="10" spans="1:8" ht="14.25" x14ac:dyDescent="0.2">
      <c r="A10" s="45"/>
      <c r="B10" s="30"/>
      <c r="C10" s="80"/>
      <c r="D10" s="45"/>
      <c r="E10" s="45"/>
      <c r="F10" s="45"/>
      <c r="G10" s="45"/>
      <c r="H10" s="45"/>
    </row>
    <row r="11" spans="1:8" ht="14.25" x14ac:dyDescent="0.2">
      <c r="A11" s="45"/>
      <c r="B11" s="45" t="s">
        <v>267</v>
      </c>
      <c r="C11" s="45"/>
      <c r="D11" s="45"/>
      <c r="E11" s="45"/>
      <c r="F11" s="45"/>
      <c r="G11" s="45"/>
      <c r="H11" s="45"/>
    </row>
    <row r="12" spans="1:8" ht="14.25" x14ac:dyDescent="0.2">
      <c r="A12" s="45"/>
      <c r="B12" s="45"/>
      <c r="C12" s="45"/>
      <c r="D12" s="45"/>
      <c r="E12" s="45"/>
      <c r="F12" s="45"/>
      <c r="G12" s="45"/>
      <c r="H12" s="45"/>
    </row>
    <row r="13" spans="1:8" ht="14.25" x14ac:dyDescent="0.2">
      <c r="A13" s="45"/>
      <c r="B13" s="45"/>
      <c r="C13" s="45"/>
      <c r="D13" s="45"/>
      <c r="E13" s="45"/>
      <c r="F13" s="45"/>
      <c r="G13" s="45"/>
      <c r="H13" s="45"/>
    </row>
    <row r="14" spans="1:8" ht="14.25" x14ac:dyDescent="0.2">
      <c r="A14" s="45"/>
      <c r="B14" s="45"/>
      <c r="C14" s="45"/>
      <c r="D14" s="45"/>
      <c r="E14" s="45"/>
      <c r="F14" s="45"/>
      <c r="G14" s="45"/>
      <c r="H14" s="45"/>
    </row>
  </sheetData>
  <conditionalFormatting sqref="G5:G9">
    <cfRule type="containsText" dxfId="19" priority="1" operator="containsText" text="Defensor">
      <formula>NOT(ISERROR(SEARCH("Defensor",G5)))</formula>
    </cfRule>
    <cfRule type="containsText" dxfId="18" priority="2" operator="containsText" text="Apático">
      <formula>NOT(ISERROR(SEARCH("Apático",G5)))</formula>
    </cfRule>
    <cfRule type="containsText" dxfId="17" priority="3" operator="containsText" text="Promotor">
      <formula>NOT(ISERROR(SEARCH("Promotor",G5)))</formula>
    </cfRule>
    <cfRule type="containsText" dxfId="16" priority="4" operator="containsText" text="Latente">
      <formula>NOT(ISERROR(SEARCH("Latente",G5)))</formula>
    </cfRule>
  </conditionalFormatting>
  <dataValidations count="2">
    <dataValidation type="list" allowBlank="1" showInputMessage="1" showErrorMessage="1" prompt="Seleccionar según opciones" sqref="D5:F5" xr:uid="{FCF1BD2E-0942-4802-914F-A34C6F394C41}">
      <formula1>IF(COUNTA(C5)=1,INDIRECT(SUBSTITUTE(#REF!," ","_")),#REF!)</formula1>
    </dataValidation>
    <dataValidation type="list" allowBlank="1" showInputMessage="1" showErrorMessage="1" sqref="D6:F9" xr:uid="{57AABD21-E4B7-4FFA-A12B-F35DAFD19317}">
      <formula1>IF(COUNTA(C6)=1,INDIRECT(SUBSTITUTE(#REF!," ","_")),#REF!)</formula1>
    </dataValidation>
  </dataValidations>
  <pageMargins left="0.7" right="0.7" top="0.75" bottom="0.75" header="0.3" footer="0.3"/>
  <pageSetup paperSize="0" orientation="portrait" horizontalDpi="0" verticalDpi="0" copie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96D89-62FC-49D4-B409-8D60FDAD2182}">
  <sheetPr codeName="Hoja12"/>
  <dimension ref="A1:S24"/>
  <sheetViews>
    <sheetView showGridLines="0" zoomScaleNormal="100" workbookViewId="0"/>
  </sheetViews>
  <sheetFormatPr baseColWidth="10" defaultColWidth="0" defaultRowHeight="14.1" customHeight="1" zeroHeight="1" x14ac:dyDescent="0.2"/>
  <cols>
    <col min="1" max="1" width="3.5703125" style="3" customWidth="1"/>
    <col min="2" max="2" width="6.5703125" style="3" customWidth="1"/>
    <col min="3" max="3" width="44.5703125" style="3" customWidth="1"/>
    <col min="4" max="4" width="15.5703125" style="3" customWidth="1"/>
    <col min="5" max="6" width="11.5703125" style="3" customWidth="1"/>
    <col min="7" max="7" width="13.5703125" style="3" customWidth="1"/>
    <col min="8" max="8" width="3.5703125" style="3" customWidth="1"/>
    <col min="9" max="9" width="55.85546875" style="3" customWidth="1"/>
    <col min="10" max="10" width="8.5703125" style="3" customWidth="1"/>
    <col min="11" max="13" width="8.5703125" style="3" hidden="1" customWidth="1"/>
    <col min="14" max="14" width="11.42578125" style="3" hidden="1" customWidth="1"/>
    <col min="15" max="15" width="12.28515625" style="3" hidden="1" customWidth="1"/>
    <col min="16" max="16" width="11.42578125" style="3" hidden="1" customWidth="1"/>
    <col min="17" max="19" width="0" style="3" hidden="1" customWidth="1"/>
    <col min="20" max="16384" width="10.85546875" style="3" hidden="1"/>
  </cols>
  <sheetData>
    <row r="1" spans="1:19" ht="14.1" customHeight="1" x14ac:dyDescent="0.2">
      <c r="A1" s="45"/>
      <c r="B1" s="45"/>
      <c r="C1" s="41"/>
      <c r="D1" s="42"/>
      <c r="E1" s="42"/>
      <c r="F1" s="42"/>
      <c r="G1" s="42"/>
      <c r="H1" s="45"/>
      <c r="I1" s="45"/>
      <c r="J1" s="45"/>
    </row>
    <row r="2" spans="1:19" ht="14.25" x14ac:dyDescent="0.2">
      <c r="A2" s="45"/>
      <c r="B2" s="54" t="s">
        <v>14</v>
      </c>
      <c r="C2" s="45"/>
      <c r="D2" s="45"/>
      <c r="E2" s="45"/>
      <c r="F2" s="45"/>
      <c r="G2" s="45"/>
      <c r="H2" s="45"/>
      <c r="I2" s="45"/>
      <c r="J2" s="45"/>
    </row>
    <row r="3" spans="1:19" ht="15" thickBot="1" x14ac:dyDescent="0.25">
      <c r="A3" s="45"/>
      <c r="B3" s="45"/>
      <c r="C3" s="45"/>
      <c r="D3" s="45"/>
      <c r="E3" s="45"/>
      <c r="F3" s="45"/>
      <c r="G3" s="45"/>
      <c r="H3" s="45"/>
      <c r="I3" s="45"/>
      <c r="J3" s="45"/>
      <c r="O3" s="3" t="s">
        <v>15</v>
      </c>
    </row>
    <row r="4" spans="1:19" ht="29.25" thickBot="1" x14ac:dyDescent="0.25">
      <c r="A4" s="45"/>
      <c r="B4" s="8" t="s">
        <v>3</v>
      </c>
      <c r="C4" s="9" t="s">
        <v>16</v>
      </c>
      <c r="D4" s="10" t="s">
        <v>17</v>
      </c>
      <c r="E4" s="9" t="s">
        <v>18</v>
      </c>
      <c r="F4" s="9" t="s">
        <v>19</v>
      </c>
      <c r="G4" s="11" t="s">
        <v>20</v>
      </c>
      <c r="H4" s="45"/>
      <c r="I4" s="45"/>
      <c r="J4" s="45"/>
      <c r="O4" s="3" t="s">
        <v>21</v>
      </c>
      <c r="P4" s="3" t="s">
        <v>18</v>
      </c>
      <c r="Q4" s="3" t="s">
        <v>19</v>
      </c>
      <c r="R4" s="3" t="s">
        <v>22</v>
      </c>
      <c r="S4" s="53" t="s">
        <v>23</v>
      </c>
    </row>
    <row r="5" spans="1:19" ht="15" customHeight="1" x14ac:dyDescent="0.2">
      <c r="A5" s="45"/>
      <c r="B5" s="12">
        <v>1</v>
      </c>
      <c r="C5" s="81" t="s">
        <v>24</v>
      </c>
      <c r="D5" s="82" t="s">
        <v>25</v>
      </c>
      <c r="E5" s="83" t="s">
        <v>26</v>
      </c>
      <c r="F5" s="82" t="s">
        <v>26</v>
      </c>
      <c r="G5" s="114" t="str">
        <f>IF(OR(C5=0)," ",IF(OR(F5=0),"Por definir",IF(AND(E5="Bajo",F5="Bajo"),$R$5,IF(AND(E5="Bajo",F5="Alto"),$R$6,IF(AND(E5="Alto",F5="Bajo"),$R$7,IF(AND(E5="Alto",F5="Alto"),$R$8))))))</f>
        <v>Promotor</v>
      </c>
      <c r="H5" s="45"/>
      <c r="I5" s="45"/>
      <c r="J5" s="45"/>
      <c r="O5" s="3" t="s">
        <v>27</v>
      </c>
      <c r="P5" s="3" t="s">
        <v>26</v>
      </c>
      <c r="Q5" s="3" t="s">
        <v>26</v>
      </c>
      <c r="R5" s="3" t="s">
        <v>28</v>
      </c>
      <c r="S5" s="3" t="s">
        <v>29</v>
      </c>
    </row>
    <row r="6" spans="1:19" ht="15" customHeight="1" x14ac:dyDescent="0.2">
      <c r="A6" s="45"/>
      <c r="B6" s="17">
        <f>B5+1</f>
        <v>2</v>
      </c>
      <c r="C6" s="84" t="s">
        <v>30</v>
      </c>
      <c r="D6" s="83" t="s">
        <v>31</v>
      </c>
      <c r="E6" s="83" t="s">
        <v>26</v>
      </c>
      <c r="F6" s="83" t="s">
        <v>26</v>
      </c>
      <c r="G6" s="19" t="str">
        <f t="shared" ref="G6:G19" si="0">IF(OR(C6=0)," ",IF(OR(F6=0),"Por definir",IF(AND(E6="Bajo",F6="Bajo"),$R$5,IF(AND(E6="Bajo",F6="Alto"),$R$6,IF(AND(E6="Alto",F6="Bajo"),$R$7,IF(AND(E6="Alto",F6="Alto"),$R$8))))))</f>
        <v>Promotor</v>
      </c>
      <c r="H6" s="45"/>
      <c r="I6" s="45"/>
      <c r="J6" s="45"/>
      <c r="O6" s="3" t="s">
        <v>32</v>
      </c>
      <c r="P6" s="3" t="s">
        <v>33</v>
      </c>
      <c r="Q6" s="3" t="s">
        <v>33</v>
      </c>
      <c r="R6" s="3" t="s">
        <v>34</v>
      </c>
      <c r="S6" s="3" t="s">
        <v>35</v>
      </c>
    </row>
    <row r="7" spans="1:19" ht="15" customHeight="1" x14ac:dyDescent="0.2">
      <c r="A7" s="45"/>
      <c r="B7" s="17">
        <f t="shared" ref="B7:B19" si="1">B6+1</f>
        <v>3</v>
      </c>
      <c r="C7" s="84" t="s">
        <v>36</v>
      </c>
      <c r="D7" s="83" t="s">
        <v>37</v>
      </c>
      <c r="E7" s="83" t="s">
        <v>26</v>
      </c>
      <c r="F7" s="83" t="s">
        <v>33</v>
      </c>
      <c r="G7" s="115" t="str">
        <f t="shared" si="0"/>
        <v>Defensor</v>
      </c>
      <c r="H7" s="45"/>
      <c r="I7" s="45"/>
      <c r="J7" s="45"/>
      <c r="O7" s="3" t="s">
        <v>37</v>
      </c>
      <c r="R7" s="3" t="s">
        <v>38</v>
      </c>
      <c r="S7" s="3" t="s">
        <v>39</v>
      </c>
    </row>
    <row r="8" spans="1:19" ht="15" customHeight="1" x14ac:dyDescent="0.2">
      <c r="A8" s="45"/>
      <c r="B8" s="17">
        <f t="shared" si="1"/>
        <v>4</v>
      </c>
      <c r="C8" s="84" t="s">
        <v>40</v>
      </c>
      <c r="D8" s="83" t="s">
        <v>25</v>
      </c>
      <c r="E8" s="83" t="s">
        <v>33</v>
      </c>
      <c r="F8" s="83" t="s">
        <v>33</v>
      </c>
      <c r="G8" s="116" t="str">
        <f t="shared" si="0"/>
        <v>Apático</v>
      </c>
      <c r="H8" s="45"/>
      <c r="I8" s="45"/>
      <c r="J8" s="45"/>
      <c r="O8" s="3" t="s">
        <v>25</v>
      </c>
      <c r="R8" s="3" t="s">
        <v>41</v>
      </c>
      <c r="S8" s="3" t="s">
        <v>42</v>
      </c>
    </row>
    <row r="9" spans="1:19" ht="15" customHeight="1" x14ac:dyDescent="0.2">
      <c r="A9" s="45"/>
      <c r="B9" s="17">
        <f t="shared" si="1"/>
        <v>5</v>
      </c>
      <c r="C9" s="84" t="s">
        <v>43</v>
      </c>
      <c r="D9" s="83" t="s">
        <v>32</v>
      </c>
      <c r="E9" s="83" t="s">
        <v>26</v>
      </c>
      <c r="F9" s="83" t="s">
        <v>26</v>
      </c>
      <c r="G9" s="19" t="str">
        <f t="shared" si="0"/>
        <v>Promotor</v>
      </c>
      <c r="H9" s="45"/>
      <c r="I9" s="45"/>
      <c r="J9" s="45"/>
    </row>
    <row r="10" spans="1:19" ht="15" customHeight="1" x14ac:dyDescent="0.2">
      <c r="A10" s="45"/>
      <c r="B10" s="17">
        <f t="shared" si="1"/>
        <v>6</v>
      </c>
      <c r="C10" s="84" t="s">
        <v>44</v>
      </c>
      <c r="D10" s="83" t="s">
        <v>27</v>
      </c>
      <c r="E10" s="83" t="s">
        <v>33</v>
      </c>
      <c r="F10" s="83" t="s">
        <v>26</v>
      </c>
      <c r="G10" s="117" t="str">
        <f t="shared" si="0"/>
        <v>Latente</v>
      </c>
      <c r="H10" s="45"/>
      <c r="I10" s="45"/>
      <c r="J10" s="45"/>
      <c r="O10" s="3" t="s">
        <v>45</v>
      </c>
      <c r="P10" s="3" t="s">
        <v>46</v>
      </c>
    </row>
    <row r="11" spans="1:19" ht="15" customHeight="1" x14ac:dyDescent="0.2">
      <c r="A11" s="45"/>
      <c r="B11" s="17">
        <f t="shared" si="1"/>
        <v>7</v>
      </c>
      <c r="C11" s="84" t="s">
        <v>47</v>
      </c>
      <c r="D11" s="83" t="s">
        <v>37</v>
      </c>
      <c r="E11" s="83" t="s">
        <v>26</v>
      </c>
      <c r="F11" s="83" t="s">
        <v>33</v>
      </c>
      <c r="G11" s="19" t="str">
        <f t="shared" si="0"/>
        <v>Defensor</v>
      </c>
      <c r="H11" s="45"/>
      <c r="I11" s="45"/>
      <c r="J11" s="45"/>
      <c r="O11" s="3" t="s">
        <v>48</v>
      </c>
      <c r="P11" s="3" t="s">
        <v>49</v>
      </c>
      <c r="Q11" s="3" t="s">
        <v>50</v>
      </c>
    </row>
    <row r="12" spans="1:19" ht="15" customHeight="1" x14ac:dyDescent="0.2">
      <c r="A12" s="45"/>
      <c r="B12" s="17">
        <f t="shared" si="1"/>
        <v>8</v>
      </c>
      <c r="C12" s="84" t="s">
        <v>51</v>
      </c>
      <c r="D12" s="83" t="s">
        <v>37</v>
      </c>
      <c r="E12" s="83" t="s">
        <v>26</v>
      </c>
      <c r="F12" s="83" t="s">
        <v>26</v>
      </c>
      <c r="G12" s="19" t="str">
        <f t="shared" si="0"/>
        <v>Promotor</v>
      </c>
      <c r="H12" s="45"/>
      <c r="I12" s="45"/>
      <c r="J12" s="45"/>
      <c r="O12" s="3" t="s">
        <v>52</v>
      </c>
      <c r="P12" s="3" t="s">
        <v>53</v>
      </c>
    </row>
    <row r="13" spans="1:19" ht="15" customHeight="1" x14ac:dyDescent="0.2">
      <c r="A13" s="45"/>
      <c r="B13" s="17">
        <f t="shared" si="1"/>
        <v>9</v>
      </c>
      <c r="C13" s="84" t="s">
        <v>54</v>
      </c>
      <c r="D13" s="83" t="s">
        <v>27</v>
      </c>
      <c r="E13" s="83" t="s">
        <v>33</v>
      </c>
      <c r="F13" s="83" t="s">
        <v>33</v>
      </c>
      <c r="G13" s="19" t="str">
        <f t="shared" si="0"/>
        <v>Apático</v>
      </c>
      <c r="H13" s="45"/>
      <c r="I13" s="45"/>
      <c r="J13" s="45"/>
      <c r="O13" s="3" t="s">
        <v>55</v>
      </c>
      <c r="P13" s="3" t="s">
        <v>56</v>
      </c>
    </row>
    <row r="14" spans="1:19" ht="15" customHeight="1" x14ac:dyDescent="0.2">
      <c r="A14" s="45"/>
      <c r="B14" s="17">
        <f t="shared" si="1"/>
        <v>10</v>
      </c>
      <c r="C14" s="84" t="s">
        <v>57</v>
      </c>
      <c r="D14" s="83" t="s">
        <v>27</v>
      </c>
      <c r="E14" s="83" t="s">
        <v>26</v>
      </c>
      <c r="F14" s="83" t="s">
        <v>26</v>
      </c>
      <c r="G14" s="19" t="str">
        <f t="shared" si="0"/>
        <v>Promotor</v>
      </c>
      <c r="H14" s="45"/>
      <c r="I14" s="45"/>
      <c r="J14" s="45"/>
    </row>
    <row r="15" spans="1:19" ht="15" customHeight="1" x14ac:dyDescent="0.2">
      <c r="A15" s="45"/>
      <c r="B15" s="20">
        <f t="shared" si="1"/>
        <v>11</v>
      </c>
      <c r="C15" s="85" t="s">
        <v>58</v>
      </c>
      <c r="D15" s="86" t="s">
        <v>25</v>
      </c>
      <c r="E15" s="86" t="s">
        <v>26</v>
      </c>
      <c r="F15" s="86" t="s">
        <v>26</v>
      </c>
      <c r="G15" s="24" t="str">
        <f t="shared" si="0"/>
        <v>Promotor</v>
      </c>
      <c r="H15" s="45"/>
      <c r="I15" s="45"/>
      <c r="J15" s="45"/>
    </row>
    <row r="16" spans="1:19" ht="15" customHeight="1" x14ac:dyDescent="0.2">
      <c r="A16" s="45"/>
      <c r="B16" s="20">
        <f t="shared" si="1"/>
        <v>12</v>
      </c>
      <c r="C16" s="85"/>
      <c r="D16" s="87"/>
      <c r="E16" s="86"/>
      <c r="F16" s="86"/>
      <c r="G16" s="24" t="str">
        <f t="shared" si="0"/>
        <v xml:space="preserve"> </v>
      </c>
      <c r="H16" s="45"/>
      <c r="I16" s="45"/>
      <c r="J16" s="45"/>
    </row>
    <row r="17" spans="1:10" ht="15" customHeight="1" x14ac:dyDescent="0.2">
      <c r="A17" s="45"/>
      <c r="B17" s="20">
        <f t="shared" si="1"/>
        <v>13</v>
      </c>
      <c r="C17" s="85"/>
      <c r="D17" s="87"/>
      <c r="E17" s="86"/>
      <c r="F17" s="86"/>
      <c r="G17" s="24" t="str">
        <f t="shared" si="0"/>
        <v xml:space="preserve"> </v>
      </c>
      <c r="H17" s="45"/>
      <c r="I17" s="45"/>
      <c r="J17" s="45"/>
    </row>
    <row r="18" spans="1:10" ht="15" customHeight="1" x14ac:dyDescent="0.2">
      <c r="A18" s="45"/>
      <c r="B18" s="20">
        <f t="shared" si="1"/>
        <v>14</v>
      </c>
      <c r="C18" s="85"/>
      <c r="D18" s="87"/>
      <c r="E18" s="86"/>
      <c r="F18" s="86"/>
      <c r="G18" s="24" t="str">
        <f t="shared" si="0"/>
        <v xml:space="preserve"> </v>
      </c>
      <c r="H18" s="45"/>
      <c r="I18" s="45"/>
      <c r="J18" s="45"/>
    </row>
    <row r="19" spans="1:10" ht="15" customHeight="1" thickBot="1" x14ac:dyDescent="0.25">
      <c r="A19" s="45"/>
      <c r="B19" s="25">
        <f t="shared" si="1"/>
        <v>15</v>
      </c>
      <c r="C19" s="88"/>
      <c r="D19" s="89"/>
      <c r="E19" s="90"/>
      <c r="F19" s="90"/>
      <c r="G19" s="29" t="str">
        <f t="shared" si="0"/>
        <v xml:space="preserve"> </v>
      </c>
      <c r="H19" s="45"/>
      <c r="I19" s="45"/>
      <c r="J19" s="45"/>
    </row>
    <row r="20" spans="1:10" ht="14.25" x14ac:dyDescent="0.2">
      <c r="A20" s="45"/>
      <c r="B20" s="30"/>
      <c r="C20" s="80"/>
      <c r="D20" s="45"/>
      <c r="E20" s="45"/>
      <c r="F20" s="45"/>
      <c r="G20" s="45"/>
      <c r="H20" s="45"/>
      <c r="I20" s="45"/>
      <c r="J20" s="45"/>
    </row>
    <row r="21" spans="1:10" ht="14.25" x14ac:dyDescent="0.2">
      <c r="A21" s="45"/>
      <c r="B21" s="45" t="s">
        <v>268</v>
      </c>
      <c r="C21" s="45"/>
      <c r="D21" s="45"/>
      <c r="E21" s="45"/>
      <c r="F21" s="45"/>
      <c r="G21" s="45"/>
      <c r="H21" s="45"/>
      <c r="I21" s="45"/>
      <c r="J21" s="45"/>
    </row>
    <row r="22" spans="1:10" ht="14.25" x14ac:dyDescent="0.2">
      <c r="A22" s="45"/>
      <c r="B22" s="45"/>
      <c r="C22" s="45"/>
      <c r="D22" s="45"/>
      <c r="E22" s="45"/>
      <c r="F22" s="45"/>
      <c r="G22" s="45"/>
      <c r="H22" s="45"/>
      <c r="I22" s="45"/>
      <c r="J22" s="45"/>
    </row>
    <row r="23" spans="1:10" ht="14.25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</row>
    <row r="24" spans="1:10" ht="14.25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</row>
  </sheetData>
  <sheetProtection selectLockedCells="1" selectUnlockedCells="1"/>
  <conditionalFormatting sqref="G5:G19">
    <cfRule type="containsText" dxfId="15" priority="1" operator="containsText" text="Defensor">
      <formula>NOT(ISERROR(SEARCH("Defensor",G5)))</formula>
    </cfRule>
    <cfRule type="containsText" dxfId="14" priority="2" operator="containsText" text="Apático">
      <formula>NOT(ISERROR(SEARCH("Apático",G5)))</formula>
    </cfRule>
    <cfRule type="containsText" dxfId="13" priority="3" operator="containsText" text="Promotor">
      <formula>NOT(ISERROR(SEARCH("Promotor",G5)))</formula>
    </cfRule>
    <cfRule type="containsText" dxfId="12" priority="4" operator="containsText" text="Latente">
      <formula>NOT(ISERROR(SEARCH("Latente",G5)))</formula>
    </cfRule>
  </conditionalFormatting>
  <dataValidations count="6">
    <dataValidation type="list" allowBlank="1" showInputMessage="1" showErrorMessage="1" prompt="Seleccionar según opciones" sqref="F5" xr:uid="{11680612-F4C6-4BC6-9050-15A017F06B21}">
      <formula1>IF(COUNTA(E5)=1,INDIRECT(SUBSTITUTE($Q$4," ","_")),$O$3)</formula1>
    </dataValidation>
    <dataValidation type="list" allowBlank="1" showInputMessage="1" showErrorMessage="1" sqref="F6:F19" xr:uid="{1022A08F-6A73-4BDF-BB5F-7D23B68583CF}">
      <formula1>IF(COUNTA(E6)=1,INDIRECT(SUBSTITUTE($Q$4," ","_")),$O$3)</formula1>
    </dataValidation>
    <dataValidation type="list" allowBlank="1" showInputMessage="1" showErrorMessage="1" prompt="Seleccionar según opciones" sqref="E5" xr:uid="{C2C4419D-D7B2-42E8-A966-D36F6F220046}">
      <formula1>IF(COUNTA(D5)=1,INDIRECT(SUBSTITUTE($P$4," ","_")),$O$3)</formula1>
    </dataValidation>
    <dataValidation type="list" allowBlank="1" showInputMessage="1" showErrorMessage="1" prompt="Seleccionar según opciones" sqref="D5" xr:uid="{A33ED8B3-7183-4D7C-8E83-24D51364339A}">
      <formula1>IF(COUNTA(C5)=1,INDIRECT(SUBSTITUTE($O$4," ","_")),$O$3)</formula1>
    </dataValidation>
    <dataValidation type="list" allowBlank="1" showInputMessage="1" showErrorMessage="1" sqref="D6:D19" xr:uid="{C5509B72-3E1A-423A-9EA1-B2F9E05E1A7A}">
      <formula1>IF(COUNTA(C6)=1,INDIRECT(SUBSTITUTE($O$4," ","_")),$O$3)</formula1>
    </dataValidation>
    <dataValidation type="list" allowBlank="1" showInputMessage="1" showErrorMessage="1" sqref="E6:E19" xr:uid="{16C18F5A-4606-41DD-9838-871A721FFD83}">
      <formula1>IF(COUNTA(D6)=1,INDIRECT(SUBSTITUTE($P$4," ","_")),$O$3)</formula1>
    </dataValidation>
  </dataValidations>
  <pageMargins left="0.7" right="0.7" top="0.75" bottom="0.75" header="0.3" footer="0.3"/>
  <pageSetup orientation="portrait" r:id="rId1"/>
  <drawing r:id="rId2"/>
  <tableParts count="4"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2FC79-AF13-4CB0-8475-95043263577B}">
  <sheetPr codeName="Hoja11"/>
  <dimension ref="A1:S24"/>
  <sheetViews>
    <sheetView showGridLines="0" zoomScaleNormal="100" workbookViewId="0">
      <selection activeCell="B22" sqref="B22"/>
    </sheetView>
  </sheetViews>
  <sheetFormatPr baseColWidth="10" defaultColWidth="0" defaultRowHeight="14.25" zeroHeight="1" x14ac:dyDescent="0.2"/>
  <cols>
    <col min="1" max="1" width="3.5703125" style="3" customWidth="1"/>
    <col min="2" max="2" width="6.5703125" style="3" customWidth="1"/>
    <col min="3" max="3" width="44.5703125" style="3" customWidth="1"/>
    <col min="4" max="4" width="15.5703125" style="3" customWidth="1"/>
    <col min="5" max="6" width="11.5703125" style="3" customWidth="1"/>
    <col min="7" max="7" width="13.5703125" style="3" customWidth="1"/>
    <col min="8" max="8" width="3.5703125" style="3" customWidth="1"/>
    <col min="9" max="9" width="55.85546875" style="3" customWidth="1"/>
    <col min="10" max="10" width="8.5703125" style="3" customWidth="1"/>
    <col min="11" max="13" width="8.5703125" style="3" hidden="1" customWidth="1"/>
    <col min="14" max="14" width="11.42578125" style="3" hidden="1" customWidth="1"/>
    <col min="15" max="15" width="12.28515625" style="3" hidden="1" customWidth="1"/>
    <col min="16" max="16" width="11.42578125" style="3" hidden="1" customWidth="1"/>
    <col min="17" max="19" width="0" style="3" hidden="1" customWidth="1"/>
    <col min="20" max="16384" width="10.85546875" style="3" hidden="1"/>
  </cols>
  <sheetData>
    <row r="1" spans="2:19" ht="14.1" customHeight="1" x14ac:dyDescent="0.2">
      <c r="C1" s="6"/>
      <c r="D1" s="7"/>
      <c r="E1" s="7"/>
      <c r="F1" s="7"/>
      <c r="G1" s="7"/>
    </row>
    <row r="2" spans="2:19" x14ac:dyDescent="0.2">
      <c r="B2" s="55" t="s">
        <v>14</v>
      </c>
    </row>
    <row r="3" spans="2:19" ht="15" thickBot="1" x14ac:dyDescent="0.25">
      <c r="O3" s="3" t="s">
        <v>15</v>
      </c>
    </row>
    <row r="4" spans="2:19" ht="29.25" thickBot="1" x14ac:dyDescent="0.25">
      <c r="B4" s="8" t="s">
        <v>3</v>
      </c>
      <c r="C4" s="9" t="s">
        <v>16</v>
      </c>
      <c r="D4" s="10" t="s">
        <v>17</v>
      </c>
      <c r="E4" s="9" t="s">
        <v>18</v>
      </c>
      <c r="F4" s="9" t="s">
        <v>19</v>
      </c>
      <c r="G4" s="11" t="s">
        <v>20</v>
      </c>
      <c r="O4" s="3" t="s">
        <v>21</v>
      </c>
      <c r="P4" s="3" t="s">
        <v>18</v>
      </c>
      <c r="Q4" s="3" t="s">
        <v>19</v>
      </c>
      <c r="R4" s="3" t="s">
        <v>22</v>
      </c>
      <c r="S4" s="53" t="s">
        <v>23</v>
      </c>
    </row>
    <row r="5" spans="2:19" ht="15" customHeight="1" x14ac:dyDescent="0.2">
      <c r="B5" s="12">
        <v>1</v>
      </c>
      <c r="C5" s="13"/>
      <c r="D5" s="15"/>
      <c r="E5" s="14"/>
      <c r="F5" s="15"/>
      <c r="G5" s="16" t="str">
        <f>IF(OR(C5=0)," ",IF(OR(F5=0),"Por definir",IF(AND(E5="Bajo",F5="Bajo"),$R$5,IF(AND(E5="Bajo",F5="Alto"),$R$6,IF(AND(E5="Alto",F5="Bajo"),$R$7,IF(AND(E5="Alto",F5="Alto"),$R$8))))))</f>
        <v xml:space="preserve"> </v>
      </c>
      <c r="O5" s="3" t="s">
        <v>27</v>
      </c>
      <c r="P5" s="3" t="s">
        <v>26</v>
      </c>
      <c r="Q5" s="3" t="s">
        <v>26</v>
      </c>
      <c r="R5" s="3" t="s">
        <v>28</v>
      </c>
      <c r="S5" s="3" t="s">
        <v>29</v>
      </c>
    </row>
    <row r="6" spans="2:19" ht="15" customHeight="1" x14ac:dyDescent="0.2">
      <c r="B6" s="17">
        <f>B5+1</f>
        <v>2</v>
      </c>
      <c r="C6" s="18"/>
      <c r="D6" s="14"/>
      <c r="E6" s="14"/>
      <c r="F6" s="14"/>
      <c r="G6" s="19" t="str">
        <f t="shared" ref="G6:G19" si="0">IF(OR(C6=0)," ",IF(OR(F6=0),"Por definir",IF(AND(E6="Bajo",F6="Bajo"),$R$5,IF(AND(E6="Bajo",F6="Alto"),$R$6,IF(AND(E6="Alto",F6="Bajo"),$R$7,IF(AND(E6="Alto",F6="Alto"),$R$8))))))</f>
        <v xml:space="preserve"> </v>
      </c>
      <c r="O6" s="3" t="s">
        <v>32</v>
      </c>
      <c r="P6" s="3" t="s">
        <v>33</v>
      </c>
      <c r="Q6" s="3" t="s">
        <v>33</v>
      </c>
      <c r="R6" s="3" t="s">
        <v>34</v>
      </c>
      <c r="S6" s="3" t="s">
        <v>35</v>
      </c>
    </row>
    <row r="7" spans="2:19" ht="15" customHeight="1" x14ac:dyDescent="0.2">
      <c r="B7" s="17">
        <f t="shared" ref="B7:B19" si="1">B6+1</f>
        <v>3</v>
      </c>
      <c r="C7" s="18"/>
      <c r="D7" s="14"/>
      <c r="E7" s="14"/>
      <c r="F7" s="14"/>
      <c r="G7" s="19" t="str">
        <f t="shared" si="0"/>
        <v xml:space="preserve"> </v>
      </c>
      <c r="O7" s="3" t="s">
        <v>37</v>
      </c>
      <c r="R7" s="3" t="s">
        <v>38</v>
      </c>
      <c r="S7" s="3" t="s">
        <v>39</v>
      </c>
    </row>
    <row r="8" spans="2:19" ht="15" customHeight="1" x14ac:dyDescent="0.2">
      <c r="B8" s="17">
        <f t="shared" si="1"/>
        <v>4</v>
      </c>
      <c r="C8" s="18"/>
      <c r="D8" s="14"/>
      <c r="E8" s="14"/>
      <c r="F8" s="14"/>
      <c r="G8" s="19" t="str">
        <f t="shared" si="0"/>
        <v xml:space="preserve"> </v>
      </c>
      <c r="O8" s="3" t="s">
        <v>25</v>
      </c>
      <c r="R8" s="3" t="s">
        <v>41</v>
      </c>
      <c r="S8" s="3" t="s">
        <v>42</v>
      </c>
    </row>
    <row r="9" spans="2:19" ht="15" customHeight="1" x14ac:dyDescent="0.2">
      <c r="B9" s="17">
        <f t="shared" si="1"/>
        <v>5</v>
      </c>
      <c r="C9" s="18"/>
      <c r="D9" s="14"/>
      <c r="E9" s="14"/>
      <c r="F9" s="14"/>
      <c r="G9" s="19" t="str">
        <f t="shared" si="0"/>
        <v xml:space="preserve"> </v>
      </c>
    </row>
    <row r="10" spans="2:19" ht="15" customHeight="1" x14ac:dyDescent="0.2">
      <c r="B10" s="17">
        <f t="shared" si="1"/>
        <v>6</v>
      </c>
      <c r="C10" s="18"/>
      <c r="D10" s="14"/>
      <c r="E10" s="14"/>
      <c r="F10" s="14"/>
      <c r="G10" s="19" t="str">
        <f t="shared" si="0"/>
        <v xml:space="preserve"> </v>
      </c>
      <c r="O10" s="3" t="s">
        <v>45</v>
      </c>
      <c r="P10" s="3" t="s">
        <v>46</v>
      </c>
    </row>
    <row r="11" spans="2:19" ht="15" customHeight="1" x14ac:dyDescent="0.2">
      <c r="B11" s="17">
        <f t="shared" si="1"/>
        <v>7</v>
      </c>
      <c r="C11" s="18"/>
      <c r="D11" s="14"/>
      <c r="E11" s="14"/>
      <c r="F11" s="14"/>
      <c r="G11" s="19" t="str">
        <f t="shared" si="0"/>
        <v xml:space="preserve"> </v>
      </c>
      <c r="O11" s="3" t="s">
        <v>48</v>
      </c>
      <c r="P11" s="3" t="s">
        <v>49</v>
      </c>
      <c r="Q11" s="3" t="s">
        <v>50</v>
      </c>
    </row>
    <row r="12" spans="2:19" ht="15" customHeight="1" x14ac:dyDescent="0.2">
      <c r="B12" s="17">
        <f t="shared" si="1"/>
        <v>8</v>
      </c>
      <c r="C12" s="18"/>
      <c r="D12" s="14"/>
      <c r="E12" s="14"/>
      <c r="F12" s="14"/>
      <c r="G12" s="19" t="str">
        <f t="shared" si="0"/>
        <v xml:space="preserve"> </v>
      </c>
      <c r="O12" s="3" t="s">
        <v>52</v>
      </c>
      <c r="P12" s="3" t="s">
        <v>53</v>
      </c>
    </row>
    <row r="13" spans="2:19" ht="15" customHeight="1" x14ac:dyDescent="0.2">
      <c r="B13" s="17">
        <f t="shared" si="1"/>
        <v>9</v>
      </c>
      <c r="C13" s="18"/>
      <c r="D13" s="14"/>
      <c r="E13" s="14"/>
      <c r="F13" s="14"/>
      <c r="G13" s="19" t="str">
        <f t="shared" si="0"/>
        <v xml:space="preserve"> </v>
      </c>
      <c r="O13" s="3" t="s">
        <v>55</v>
      </c>
      <c r="P13" s="3" t="s">
        <v>56</v>
      </c>
    </row>
    <row r="14" spans="2:19" ht="15" customHeight="1" x14ac:dyDescent="0.2">
      <c r="B14" s="17">
        <f t="shared" si="1"/>
        <v>10</v>
      </c>
      <c r="C14" s="18"/>
      <c r="D14" s="14"/>
      <c r="E14" s="14"/>
      <c r="F14" s="14"/>
      <c r="G14" s="19" t="str">
        <f t="shared" si="0"/>
        <v xml:space="preserve"> </v>
      </c>
    </row>
    <row r="15" spans="2:19" ht="15" customHeight="1" x14ac:dyDescent="0.2">
      <c r="B15" s="20">
        <f t="shared" si="1"/>
        <v>11</v>
      </c>
      <c r="C15" s="21"/>
      <c r="D15" s="23"/>
      <c r="E15" s="23"/>
      <c r="F15" s="23"/>
      <c r="G15" s="24" t="str">
        <f t="shared" si="0"/>
        <v xml:space="preserve"> </v>
      </c>
    </row>
    <row r="16" spans="2:19" ht="15" customHeight="1" x14ac:dyDescent="0.2">
      <c r="B16" s="20">
        <f t="shared" si="1"/>
        <v>12</v>
      </c>
      <c r="C16" s="21"/>
      <c r="D16" s="22"/>
      <c r="E16" s="23"/>
      <c r="F16" s="23"/>
      <c r="G16" s="24" t="str">
        <f t="shared" si="0"/>
        <v xml:space="preserve"> </v>
      </c>
    </row>
    <row r="17" spans="1:10" ht="15" customHeight="1" x14ac:dyDescent="0.2">
      <c r="B17" s="20">
        <f t="shared" si="1"/>
        <v>13</v>
      </c>
      <c r="C17" s="21"/>
      <c r="D17" s="22"/>
      <c r="E17" s="23"/>
      <c r="F17" s="23"/>
      <c r="G17" s="24" t="str">
        <f t="shared" si="0"/>
        <v xml:space="preserve"> </v>
      </c>
    </row>
    <row r="18" spans="1:10" ht="15" customHeight="1" x14ac:dyDescent="0.2">
      <c r="B18" s="20">
        <f t="shared" si="1"/>
        <v>14</v>
      </c>
      <c r="C18" s="21"/>
      <c r="D18" s="22"/>
      <c r="E18" s="23"/>
      <c r="F18" s="23"/>
      <c r="G18" s="24" t="str">
        <f t="shared" si="0"/>
        <v xml:space="preserve"> </v>
      </c>
    </row>
    <row r="19" spans="1:10" ht="15" customHeight="1" thickBot="1" x14ac:dyDescent="0.25">
      <c r="B19" s="25">
        <f t="shared" si="1"/>
        <v>15</v>
      </c>
      <c r="C19" s="26"/>
      <c r="D19" s="27"/>
      <c r="E19" s="28"/>
      <c r="F19" s="28"/>
      <c r="G19" s="29" t="str">
        <f t="shared" si="0"/>
        <v xml:space="preserve"> </v>
      </c>
    </row>
    <row r="20" spans="1:10" x14ac:dyDescent="0.2">
      <c r="A20" s="45"/>
      <c r="B20" s="30"/>
      <c r="C20" s="80"/>
      <c r="D20" s="45"/>
      <c r="E20" s="45"/>
      <c r="F20" s="45"/>
      <c r="G20" s="45"/>
      <c r="H20" s="45"/>
      <c r="I20" s="45"/>
      <c r="J20" s="45"/>
    </row>
    <row r="21" spans="1:10" x14ac:dyDescent="0.2">
      <c r="A21" s="45"/>
      <c r="B21" s="45" t="s">
        <v>269</v>
      </c>
      <c r="C21" s="45"/>
      <c r="D21" s="45"/>
      <c r="E21" s="45"/>
      <c r="F21" s="45"/>
      <c r="G21" s="45"/>
      <c r="H21" s="45"/>
      <c r="I21" s="45"/>
      <c r="J21" s="45"/>
    </row>
    <row r="22" spans="1:10" x14ac:dyDescent="0.2">
      <c r="A22" s="45"/>
      <c r="B22" s="45"/>
      <c r="C22" s="45"/>
      <c r="D22" s="45"/>
      <c r="E22" s="45"/>
      <c r="F22" s="45"/>
      <c r="G22" s="45"/>
      <c r="H22" s="45"/>
      <c r="I22" s="45"/>
      <c r="J22" s="45"/>
    </row>
    <row r="23" spans="1:10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</row>
    <row r="24" spans="1:10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</row>
  </sheetData>
  <sheetProtection selectLockedCells="1"/>
  <conditionalFormatting sqref="G5:G19">
    <cfRule type="containsText" dxfId="11" priority="1" operator="containsText" text="Defensor">
      <formula>NOT(ISERROR(SEARCH("Defensor",G5)))</formula>
    </cfRule>
    <cfRule type="containsText" dxfId="10" priority="2" operator="containsText" text="Apático">
      <formula>NOT(ISERROR(SEARCH("Apático",G5)))</formula>
    </cfRule>
    <cfRule type="containsText" dxfId="9" priority="3" operator="containsText" text="Promotor">
      <formula>NOT(ISERROR(SEARCH("Promotor",G5)))</formula>
    </cfRule>
    <cfRule type="containsText" dxfId="8" priority="4" operator="containsText" text="Latente">
      <formula>NOT(ISERROR(SEARCH("Latente",G5)))</formula>
    </cfRule>
  </conditionalFormatting>
  <dataValidations count="6">
    <dataValidation type="list" allowBlank="1" showInputMessage="1" showErrorMessage="1" sqref="E6:E19" xr:uid="{809850B0-82C1-456F-AEDE-2D0696D997F1}">
      <formula1>IF(COUNTA(D6)=1,INDIRECT(SUBSTITUTE($P$4," ","_")),$O$3)</formula1>
    </dataValidation>
    <dataValidation type="list" allowBlank="1" showInputMessage="1" showErrorMessage="1" sqref="D6:D19" xr:uid="{5DC61792-2160-4648-951B-00C760B12E55}">
      <formula1>IF(COUNTA(C6)=1,INDIRECT(SUBSTITUTE($O$4," ","_")),$O$3)</formula1>
    </dataValidation>
    <dataValidation type="list" allowBlank="1" showInputMessage="1" showErrorMessage="1" prompt="Seleccionar según opciones" sqref="D5" xr:uid="{4BFE333C-16C4-446E-83CF-88ED215FDB18}">
      <formula1>IF(COUNTA(C5)=1,INDIRECT(SUBSTITUTE($O$4," ","_")),$O$3)</formula1>
    </dataValidation>
    <dataValidation type="list" allowBlank="1" showInputMessage="1" showErrorMessage="1" prompt="Seleccionar según opciones" sqref="E5" xr:uid="{6573EF4B-810E-4F1C-AD3C-93008687E67F}">
      <formula1>IF(COUNTA(D5)=1,INDIRECT(SUBSTITUTE($P$4," ","_")),$O$3)</formula1>
    </dataValidation>
    <dataValidation type="list" allowBlank="1" showInputMessage="1" showErrorMessage="1" sqref="F6:F19" xr:uid="{8618C736-E95C-4E17-8FF3-9FA685F1F457}">
      <formula1>IF(COUNTA(E6)=1,INDIRECT(SUBSTITUTE($Q$4," ","_")),$O$3)</formula1>
    </dataValidation>
    <dataValidation type="list" allowBlank="1" showInputMessage="1" showErrorMessage="1" prompt="Seleccionar según opciones" sqref="F5" xr:uid="{B320434C-AB5B-49B3-A1BE-D158E7A1275D}">
      <formula1>IF(COUNTA(E5)=1,INDIRECT(SUBSTITUTE($Q$4," ","_")),$O$3)</formula1>
    </dataValidation>
  </dataValidations>
  <pageMargins left="0.7" right="0.7" top="0.75" bottom="0.75" header="0.3" footer="0.3"/>
  <pageSetup orientation="portrait" r:id="rId1"/>
  <drawing r:id="rId2"/>
  <tableParts count="4">
    <tablePart r:id="rId3"/>
    <tablePart r:id="rId4"/>
    <tablePart r:id="rId5"/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3CC7D-A4FF-4E6A-9471-3BF140A1F93B}">
  <sheetPr codeName="Hoja7"/>
  <dimension ref="A1:AF20"/>
  <sheetViews>
    <sheetView showGridLines="0" showRowColHeaders="0" zoomScale="90" zoomScaleNormal="90" workbookViewId="0">
      <selection activeCell="M4" sqref="M4"/>
    </sheetView>
  </sheetViews>
  <sheetFormatPr baseColWidth="10" defaultColWidth="0" defaultRowHeight="15.6" customHeight="1" zeroHeight="1" x14ac:dyDescent="0.25"/>
  <cols>
    <col min="1" max="1" width="2.5703125" style="3" customWidth="1"/>
    <col min="2" max="2" width="18.5703125" style="3" customWidth="1"/>
    <col min="3" max="4" width="2.140625" style="3" customWidth="1"/>
    <col min="5" max="5" width="24.5703125" style="3" customWidth="1"/>
    <col min="6" max="6" width="2.140625" style="3" customWidth="1"/>
    <col min="7" max="7" width="24.5703125" style="3" customWidth="1"/>
    <col min="8" max="8" width="2.140625" style="3" customWidth="1"/>
    <col min="9" max="9" width="24.5703125" style="3" customWidth="1"/>
    <col min="10" max="10" width="2.140625" style="3" customWidth="1"/>
    <col min="11" max="11" width="24.5703125" style="3" customWidth="1"/>
    <col min="12" max="12" width="2.140625" style="3" customWidth="1"/>
    <col min="13" max="13" width="24.5703125" style="3" customWidth="1"/>
    <col min="14" max="14" width="2.140625" style="3" customWidth="1"/>
    <col min="15" max="15" width="24.5703125" style="3" customWidth="1"/>
    <col min="16" max="16" width="2.5703125" style="2" customWidth="1"/>
    <col min="17" max="32" width="0" style="2" hidden="1" customWidth="1"/>
    <col min="33" max="16384" width="10.85546875" style="2" hidden="1"/>
  </cols>
  <sheetData>
    <row r="1" spans="1:32" s="3" customFormat="1" ht="14.1" customHeight="1" x14ac:dyDescent="0.2">
      <c r="E1" s="6"/>
      <c r="F1" s="7"/>
      <c r="G1" s="7"/>
      <c r="H1" s="7"/>
      <c r="I1" s="7"/>
    </row>
    <row r="2" spans="1:32" s="3" customFormat="1" ht="14.25" x14ac:dyDescent="0.2">
      <c r="B2" s="55" t="s">
        <v>59</v>
      </c>
    </row>
    <row r="3" spans="1:32" s="1" customFormat="1" ht="15" x14ac:dyDescent="0.25">
      <c r="A3" s="3"/>
      <c r="B3" s="3"/>
      <c r="C3" s="3"/>
      <c r="D3" s="3"/>
      <c r="E3" s="36">
        <v>1</v>
      </c>
      <c r="F3" s="35"/>
      <c r="G3" s="36">
        <f>E3+1</f>
        <v>2</v>
      </c>
      <c r="H3" s="35"/>
      <c r="I3" s="36">
        <f>G3+1</f>
        <v>3</v>
      </c>
      <c r="J3" s="35"/>
      <c r="K3" s="36">
        <f>I3+1</f>
        <v>4</v>
      </c>
      <c r="L3" s="35"/>
      <c r="M3" s="36">
        <f>K3+1</f>
        <v>5</v>
      </c>
      <c r="N3" s="35"/>
      <c r="O3" s="36">
        <f>M3+1</f>
        <v>6</v>
      </c>
      <c r="P3" s="3"/>
    </row>
    <row r="4" spans="1:32" ht="45.95" customHeight="1" x14ac:dyDescent="0.25">
      <c r="A4" s="7"/>
      <c r="B4" s="56" t="str">
        <f>'A Problemas'!B4</f>
        <v>Efectos
de Largo Plazo</v>
      </c>
      <c r="C4" s="42">
        <v>3</v>
      </c>
      <c r="D4" s="33"/>
      <c r="E4" s="40" t="s">
        <v>60</v>
      </c>
      <c r="F4" s="33"/>
      <c r="G4" s="40" t="s">
        <v>61</v>
      </c>
      <c r="H4" s="33"/>
      <c r="I4" s="40" t="s">
        <v>62</v>
      </c>
      <c r="J4" s="33"/>
      <c r="K4" s="40" t="str">
        <f>IF(K$3&lt;=$C4,$B4&amp;" "&amp;K$3," ")</f>
        <v xml:space="preserve"> </v>
      </c>
      <c r="L4" s="33"/>
      <c r="M4" s="40" t="str">
        <f>IF(M$3&lt;=$C4,$B4&amp;" "&amp;M$3," ")</f>
        <v xml:space="preserve"> </v>
      </c>
      <c r="N4" s="33"/>
      <c r="O4" s="40" t="str">
        <f>IF(O$3&lt;=$C4,$B4&amp;" "&amp;O$3," ")</f>
        <v xml:space="preserve"> </v>
      </c>
      <c r="P4" s="3"/>
    </row>
    <row r="5" spans="1:32" ht="15.75" x14ac:dyDescent="0.25">
      <c r="A5" s="7"/>
      <c r="B5" s="7"/>
      <c r="C5" s="7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"/>
    </row>
    <row r="6" spans="1:32" ht="48" customHeight="1" x14ac:dyDescent="0.25">
      <c r="A6" s="7"/>
      <c r="B6" s="56" t="str">
        <f>'A Problemas'!B6</f>
        <v>Efectos
de Corto Plazo</v>
      </c>
      <c r="C6" s="42">
        <v>3</v>
      </c>
      <c r="D6" s="33"/>
      <c r="E6" s="40" t="s">
        <v>63</v>
      </c>
      <c r="F6" s="33"/>
      <c r="G6" s="40" t="s">
        <v>64</v>
      </c>
      <c r="H6" s="33"/>
      <c r="I6" s="40" t="s">
        <v>65</v>
      </c>
      <c r="J6" s="33"/>
      <c r="K6" s="40" t="str">
        <f>IF(K$3&lt;=$C6,$B6&amp;" "&amp;K$3," ")</f>
        <v xml:space="preserve"> </v>
      </c>
      <c r="L6" s="33"/>
      <c r="M6" s="40" t="str">
        <f>IF(M$3&lt;=$C6,$B6&amp;" "&amp;M$3," ")</f>
        <v xml:space="preserve"> </v>
      </c>
      <c r="N6" s="33"/>
      <c r="O6" s="40" t="str">
        <f>IF(O$3&lt;=$C6,$B6&amp;" "&amp;O$3," ")</f>
        <v xml:space="preserve"> </v>
      </c>
      <c r="P6" s="3"/>
    </row>
    <row r="7" spans="1:32" ht="15.75" x14ac:dyDescent="0.25">
      <c r="A7" s="7"/>
      <c r="B7" s="7"/>
      <c r="C7" s="7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"/>
    </row>
    <row r="8" spans="1:32" ht="39.950000000000003" customHeight="1" x14ac:dyDescent="0.25">
      <c r="A8" s="7"/>
      <c r="B8" s="43" t="str">
        <f>'A Problemas'!B8</f>
        <v>PROBLEMA</v>
      </c>
      <c r="C8" s="42"/>
      <c r="D8" s="33"/>
      <c r="E8" s="177" t="s">
        <v>66</v>
      </c>
      <c r="F8" s="178"/>
      <c r="G8" s="178"/>
      <c r="H8" s="178"/>
      <c r="I8" s="178"/>
      <c r="J8" s="178"/>
      <c r="K8" s="178"/>
      <c r="L8" s="178"/>
      <c r="M8" s="178"/>
      <c r="N8" s="178"/>
      <c r="O8" s="179"/>
      <c r="P8" s="3"/>
    </row>
    <row r="9" spans="1:32" ht="15.75" x14ac:dyDescent="0.25">
      <c r="A9" s="7"/>
      <c r="B9" s="7"/>
      <c r="C9" s="7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"/>
    </row>
    <row r="10" spans="1:32" ht="48" customHeight="1" x14ac:dyDescent="0.25">
      <c r="A10" s="7"/>
      <c r="B10" s="56" t="str">
        <f>'A Problemas'!B10</f>
        <v>Causas
Generales</v>
      </c>
      <c r="C10" s="42">
        <v>5</v>
      </c>
      <c r="D10" s="33"/>
      <c r="E10" s="40" t="s">
        <v>67</v>
      </c>
      <c r="F10" s="33"/>
      <c r="G10" s="40" t="s">
        <v>68</v>
      </c>
      <c r="H10" s="33"/>
      <c r="I10" s="40" t="s">
        <v>69</v>
      </c>
      <c r="J10" s="33"/>
      <c r="K10" s="40" t="s">
        <v>70</v>
      </c>
      <c r="L10" s="33"/>
      <c r="M10" s="40" t="s">
        <v>71</v>
      </c>
      <c r="N10" s="33"/>
      <c r="O10" s="40" t="str">
        <f>IF(O$3&lt;=$C10,$B10&amp;" "&amp;O$3," ")</f>
        <v xml:space="preserve"> </v>
      </c>
      <c r="P10" s="3"/>
    </row>
    <row r="11" spans="1:32" ht="15.75" x14ac:dyDescent="0.25">
      <c r="A11" s="7"/>
      <c r="B11" s="7"/>
      <c r="C11" s="7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"/>
    </row>
    <row r="12" spans="1:32" ht="48" customHeight="1" x14ac:dyDescent="0.25">
      <c r="A12" s="7"/>
      <c r="B12" s="56" t="str">
        <f>'A Problemas'!B12</f>
        <v>Causas
Específicas</v>
      </c>
      <c r="C12" s="42">
        <v>4</v>
      </c>
      <c r="D12" s="33"/>
      <c r="E12" s="40" t="s">
        <v>72</v>
      </c>
      <c r="F12" s="33"/>
      <c r="G12" s="40" t="s">
        <v>73</v>
      </c>
      <c r="H12" s="33"/>
      <c r="I12" s="40" t="s">
        <v>74</v>
      </c>
      <c r="J12" s="33"/>
      <c r="K12" s="40" t="s">
        <v>75</v>
      </c>
      <c r="L12" s="34"/>
      <c r="M12" s="40" t="str">
        <f>IF(M$3&lt;=$C12,$B12&amp;" "&amp;M$3," ")</f>
        <v xml:space="preserve"> </v>
      </c>
      <c r="N12" s="34"/>
      <c r="O12" s="40" t="str">
        <f>IF(O$3&lt;=$C12,$B12&amp;" "&amp;O$3," ")</f>
        <v xml:space="preserve"> </v>
      </c>
      <c r="P12" s="3"/>
    </row>
    <row r="13" spans="1:32" ht="15.75" x14ac:dyDescent="0.25"/>
    <row r="14" spans="1:32" ht="15.75" x14ac:dyDescent="0.25">
      <c r="B14" s="3" t="s">
        <v>269</v>
      </c>
    </row>
    <row r="15" spans="1:32" ht="15.75" x14ac:dyDescent="0.25"/>
    <row r="16" spans="1:32" s="3" customFormat="1" ht="15.75" x14ac:dyDescent="0.25"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6:32" s="3" customFormat="1" ht="15.75" x14ac:dyDescent="0.25"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6:32" s="3" customFormat="1" ht="15.75" x14ac:dyDescent="0.25"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6:32" s="3" customFormat="1" ht="15.75" x14ac:dyDescent="0.25"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6:32" ht="15.6" customHeight="1" x14ac:dyDescent="0.25"/>
  </sheetData>
  <sheetProtection selectLockedCells="1" selectUnlockedCells="1"/>
  <mergeCells count="1">
    <mergeCell ref="E8:O8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A7418-7472-4BD9-A107-9763C88C18D8}">
  <sheetPr codeName="Hoja2"/>
  <dimension ref="A1:AF19"/>
  <sheetViews>
    <sheetView showGridLines="0" showRowColHeaders="0" zoomScale="90" zoomScaleNormal="90" workbookViewId="0"/>
  </sheetViews>
  <sheetFormatPr baseColWidth="10" defaultColWidth="0" defaultRowHeight="15.75" zeroHeight="1" x14ac:dyDescent="0.25"/>
  <cols>
    <col min="1" max="1" width="2.5703125" style="2" customWidth="1"/>
    <col min="2" max="2" width="18.5703125" style="2" customWidth="1"/>
    <col min="3" max="4" width="2.140625" style="2" customWidth="1"/>
    <col min="5" max="5" width="24.5703125" style="2" customWidth="1"/>
    <col min="6" max="6" width="2.140625" style="2" customWidth="1"/>
    <col min="7" max="7" width="24.5703125" style="2" customWidth="1"/>
    <col min="8" max="8" width="2.140625" style="2" customWidth="1"/>
    <col min="9" max="9" width="24.5703125" style="2" customWidth="1"/>
    <col min="10" max="10" width="2.140625" style="2" customWidth="1"/>
    <col min="11" max="11" width="24.5703125" style="2" customWidth="1"/>
    <col min="12" max="12" width="2.140625" style="2" customWidth="1"/>
    <col min="13" max="13" width="24.5703125" style="2" customWidth="1"/>
    <col min="14" max="14" width="2.140625" style="2" customWidth="1"/>
    <col min="15" max="15" width="24.5703125" style="2" customWidth="1"/>
    <col min="16" max="16" width="2.5703125" style="2" customWidth="1"/>
    <col min="17" max="32" width="0" style="2" hidden="1" customWidth="1"/>
    <col min="33" max="16384" width="10.85546875" style="2" hidden="1"/>
  </cols>
  <sheetData>
    <row r="1" spans="1:16" s="3" customFormat="1" ht="14.1" customHeight="1" x14ac:dyDescent="0.2"/>
    <row r="2" spans="1:16" s="3" customFormat="1" ht="14.25" x14ac:dyDescent="0.2">
      <c r="B2" s="55" t="s">
        <v>59</v>
      </c>
    </row>
    <row r="3" spans="1:16" s="1" customFormat="1" x14ac:dyDescent="0.25">
      <c r="A3" s="3"/>
      <c r="B3" s="3"/>
      <c r="C3" s="3"/>
      <c r="D3" s="3"/>
      <c r="E3" s="36">
        <v>1</v>
      </c>
      <c r="F3" s="35"/>
      <c r="G3" s="36">
        <f>E3+1</f>
        <v>2</v>
      </c>
      <c r="H3" s="35"/>
      <c r="I3" s="36">
        <f>G3+1</f>
        <v>3</v>
      </c>
      <c r="J3" s="35"/>
      <c r="K3" s="36">
        <f>I3+1</f>
        <v>4</v>
      </c>
      <c r="L3" s="35"/>
      <c r="M3" s="36">
        <f>K3+1</f>
        <v>5</v>
      </c>
      <c r="N3" s="35"/>
      <c r="O3" s="36">
        <f>M3+1</f>
        <v>6</v>
      </c>
      <c r="P3" s="32"/>
    </row>
    <row r="4" spans="1:16" ht="45.95" customHeight="1" x14ac:dyDescent="0.25">
      <c r="A4" s="3"/>
      <c r="B4" s="41" t="s">
        <v>76</v>
      </c>
      <c r="C4" s="44">
        <v>4</v>
      </c>
      <c r="D4" s="33"/>
      <c r="E4" s="39" t="str">
        <f>IF(E$3&lt;=$C4,$B4&amp;" "&amp;E$3," ")</f>
        <v>Efectos
de Largo Plazo 1</v>
      </c>
      <c r="F4" s="33"/>
      <c r="G4" s="39" t="str">
        <f>IF(G$3&lt;=$C4,$B4&amp;" "&amp;G$3," ")</f>
        <v>Efectos
de Largo Plazo 2</v>
      </c>
      <c r="H4" s="33"/>
      <c r="I4" s="39" t="str">
        <f>IF(I$3&lt;=$C4,$B4&amp;" "&amp;I$3," ")</f>
        <v>Efectos
de Largo Plazo 3</v>
      </c>
      <c r="J4" s="33"/>
      <c r="K4" s="39" t="str">
        <f>IF(K$3&lt;=$C4,$B4&amp;" "&amp;K$3," ")</f>
        <v>Efectos
de Largo Plazo 4</v>
      </c>
      <c r="L4" s="33"/>
      <c r="M4" s="39" t="str">
        <f>IF(M$3&lt;=$C4,$B4&amp;" "&amp;M$3," ")</f>
        <v xml:space="preserve"> </v>
      </c>
      <c r="N4" s="33"/>
      <c r="O4" s="39" t="str">
        <f>IF(O$3&lt;=$C4,$B4&amp;" "&amp;O$3," ")</f>
        <v xml:space="preserve"> </v>
      </c>
    </row>
    <row r="5" spans="1:16" x14ac:dyDescent="0.25">
      <c r="A5" s="3"/>
      <c r="B5" s="7"/>
      <c r="C5" s="7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</row>
    <row r="6" spans="1:16" ht="48" customHeight="1" x14ac:dyDescent="0.25">
      <c r="A6" s="3"/>
      <c r="B6" s="41" t="s">
        <v>77</v>
      </c>
      <c r="C6" s="44">
        <v>2</v>
      </c>
      <c r="D6" s="33"/>
      <c r="E6" s="39" t="str">
        <f>IF(E$3&lt;=$C6,$B6&amp;" "&amp;E$3," ")</f>
        <v>Efectos
de Corto Plazo 1</v>
      </c>
      <c r="F6" s="33"/>
      <c r="G6" s="39" t="str">
        <f>IF(G$3&lt;=$C6,$B6&amp;" "&amp;G$3," ")</f>
        <v>Efectos
de Corto Plazo 2</v>
      </c>
      <c r="H6" s="33"/>
      <c r="I6" s="39" t="str">
        <f>IF(I$3&lt;=$C6,$B6&amp;" "&amp;I$3," ")</f>
        <v xml:space="preserve"> </v>
      </c>
      <c r="J6" s="33"/>
      <c r="K6" s="39" t="str">
        <f>IF(K$3&lt;=$C6,$B6&amp;" "&amp;K$3," ")</f>
        <v xml:space="preserve"> </v>
      </c>
      <c r="L6" s="33"/>
      <c r="M6" s="39" t="str">
        <f>IF(M$3&lt;=$C6,$B6&amp;" "&amp;M$3," ")</f>
        <v xml:space="preserve"> </v>
      </c>
      <c r="N6" s="33"/>
      <c r="O6" s="39" t="str">
        <f>IF(O$3&lt;=$C6,$B6&amp;" "&amp;O$3," ")</f>
        <v xml:space="preserve"> </v>
      </c>
    </row>
    <row r="7" spans="1:16" x14ac:dyDescent="0.25">
      <c r="A7" s="3"/>
      <c r="B7" s="7"/>
      <c r="C7" s="7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</row>
    <row r="8" spans="1:16" ht="39.950000000000003" customHeight="1" x14ac:dyDescent="0.25">
      <c r="A8" s="3"/>
      <c r="B8" s="43" t="s">
        <v>78</v>
      </c>
      <c r="C8" s="7"/>
      <c r="D8" s="33"/>
      <c r="E8" s="180" t="s">
        <v>79</v>
      </c>
      <c r="F8" s="181"/>
      <c r="G8" s="181"/>
      <c r="H8" s="181"/>
      <c r="I8" s="181"/>
      <c r="J8" s="181"/>
      <c r="K8" s="181"/>
      <c r="L8" s="181"/>
      <c r="M8" s="181"/>
      <c r="N8" s="181"/>
      <c r="O8" s="182"/>
    </row>
    <row r="9" spans="1:16" x14ac:dyDescent="0.25">
      <c r="A9" s="3"/>
      <c r="B9" s="7"/>
      <c r="C9" s="7"/>
      <c r="D9" s="33"/>
      <c r="E9" s="33"/>
      <c r="F9" s="33"/>
      <c r="G9" s="33" t="str">
        <f ca="1">IF(G9&gt;$C$4,"",$C$4-$C$4+2)</f>
        <v/>
      </c>
      <c r="H9" s="33"/>
      <c r="I9" s="33" t="str">
        <f ca="1">IF(I9&gt;$C$4,"",$C$4-$C$4+3)</f>
        <v/>
      </c>
      <c r="J9" s="33"/>
      <c r="K9" s="33" t="str">
        <f ca="1">IF(K9&gt;$C$4,"",$C$4-$C$4+4)</f>
        <v/>
      </c>
      <c r="L9" s="33"/>
      <c r="M9" s="33" t="str">
        <f ca="1">IF(M9&gt;$C$4,"",$C$4-$C$4+5)</f>
        <v/>
      </c>
      <c r="N9" s="33"/>
      <c r="O9" s="33" t="str">
        <f ca="1">IF(O9&gt;$C$4,"",$C$4-$C$4+6)</f>
        <v/>
      </c>
    </row>
    <row r="10" spans="1:16" ht="48" customHeight="1" x14ac:dyDescent="0.25">
      <c r="A10" s="3"/>
      <c r="B10" s="41" t="s">
        <v>80</v>
      </c>
      <c r="C10" s="44">
        <v>2</v>
      </c>
      <c r="D10" s="33"/>
      <c r="E10" s="39" t="str">
        <f>IF(E$3&lt;=$C10,$B10&amp;" "&amp;E$3," ")</f>
        <v>Causas
Generales 1</v>
      </c>
      <c r="F10" s="33"/>
      <c r="G10" s="39" t="str">
        <f>IF(G$3&lt;=$C10,$B10&amp;" "&amp;G$3," ")</f>
        <v>Causas
Generales 2</v>
      </c>
      <c r="H10" s="33"/>
      <c r="I10" s="39" t="str">
        <f>IF(I$3&lt;=$C10,$B10&amp;" "&amp;I$3," ")</f>
        <v xml:space="preserve"> </v>
      </c>
      <c r="J10" s="33"/>
      <c r="K10" s="39" t="str">
        <f>IF(K$3&lt;=$C10,$B10&amp;" "&amp;K$3," ")</f>
        <v xml:space="preserve"> </v>
      </c>
      <c r="L10" s="33"/>
      <c r="M10" s="39" t="str">
        <f>IF(M$3&lt;=$C10,$B10&amp;" "&amp;M$3," ")</f>
        <v xml:space="preserve"> </v>
      </c>
      <c r="N10" s="33"/>
      <c r="O10" s="39" t="str">
        <f>IF(O$3&lt;=$C10,$B10&amp;" "&amp;O$3," ")</f>
        <v xml:space="preserve"> </v>
      </c>
    </row>
    <row r="11" spans="1:16" x14ac:dyDescent="0.25">
      <c r="A11" s="3"/>
      <c r="B11" s="7"/>
      <c r="C11" s="7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</row>
    <row r="12" spans="1:16" ht="48" customHeight="1" x14ac:dyDescent="0.25">
      <c r="A12" s="3"/>
      <c r="B12" s="41" t="s">
        <v>81</v>
      </c>
      <c r="C12" s="44">
        <v>2</v>
      </c>
      <c r="D12" s="33"/>
      <c r="E12" s="39" t="str">
        <f>IF(E$3&lt;=$C12,$B12&amp;" "&amp;E$3," ")</f>
        <v>Causas
Específicas 1</v>
      </c>
      <c r="F12" s="33"/>
      <c r="G12" s="39" t="str">
        <f>IF(G$3&lt;=$C12,$B12&amp;" "&amp;G$3," ")</f>
        <v>Causas
Específicas 2</v>
      </c>
      <c r="H12" s="33"/>
      <c r="I12" s="39" t="str">
        <f>IF(I$3&lt;=$C12,$B12&amp;" "&amp;I$3," ")</f>
        <v xml:space="preserve"> </v>
      </c>
      <c r="J12" s="33"/>
      <c r="K12" s="39" t="str">
        <f>IF(K$3&lt;=$C12,$B12&amp;" "&amp;K$3," ")</f>
        <v xml:space="preserve"> </v>
      </c>
      <c r="L12" s="34"/>
      <c r="M12" s="39" t="str">
        <f>IF(M$3&lt;=$C12,$B12&amp;" "&amp;M$3," ")</f>
        <v xml:space="preserve"> </v>
      </c>
      <c r="N12" s="34"/>
      <c r="O12" s="39" t="str">
        <f>IF(O$3&lt;=$C12,$B12&amp;" "&amp;O$3," ")</f>
        <v xml:space="preserve"> </v>
      </c>
    </row>
    <row r="13" spans="1:16" x14ac:dyDescent="0.25"/>
    <row r="14" spans="1:16" x14ac:dyDescent="0.25">
      <c r="B14" s="3" t="s">
        <v>269</v>
      </c>
    </row>
    <row r="15" spans="1:16" x14ac:dyDescent="0.25"/>
    <row r="16" spans="1:16" x14ac:dyDescent="0.25"/>
    <row r="17" x14ac:dyDescent="0.25"/>
    <row r="18" x14ac:dyDescent="0.25"/>
    <row r="19" x14ac:dyDescent="0.25"/>
  </sheetData>
  <sheetProtection selectLockedCells="1"/>
  <mergeCells count="1">
    <mergeCell ref="E8:O8"/>
  </mergeCells>
  <dataValidations count="2">
    <dataValidation allowBlank="1" showInputMessage="1" showErrorMessage="1" prompt="Escriba aquí el número de efectos" sqref="C6 C4" xr:uid="{D1450F1D-E68F-4CCB-B056-4B87B74ED2B7}"/>
    <dataValidation allowBlank="1" showInputMessage="1" showErrorMessage="1" prompt="Escriba aquí el número de causas" sqref="C10 C12" xr:uid="{2FF3D7D1-E34E-41E9-A30A-FCB5AC70D350}"/>
  </dataValidation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D863D-795F-4EE1-8D05-3FC1F2114998}">
  <sheetPr codeName="Hoja8"/>
  <dimension ref="A1:AF20"/>
  <sheetViews>
    <sheetView showGridLines="0" zoomScale="90" zoomScaleNormal="90" workbookViewId="0">
      <selection activeCell="B15" sqref="B15"/>
    </sheetView>
  </sheetViews>
  <sheetFormatPr baseColWidth="10" defaultColWidth="0" defaultRowHeight="15.75" zeroHeight="1" x14ac:dyDescent="0.25"/>
  <cols>
    <col min="1" max="1" width="2.5703125" style="3" customWidth="1"/>
    <col min="2" max="2" width="18.5703125" style="3" customWidth="1"/>
    <col min="3" max="4" width="2.140625" style="3" customWidth="1"/>
    <col min="5" max="5" width="24.5703125" style="3" customWidth="1"/>
    <col min="6" max="6" width="2.140625" style="3" customWidth="1"/>
    <col min="7" max="7" width="24.5703125" style="3" customWidth="1"/>
    <col min="8" max="8" width="2.140625" style="3" customWidth="1"/>
    <col min="9" max="9" width="24.5703125" style="3" customWidth="1"/>
    <col min="10" max="10" width="2.140625" style="3" customWidth="1"/>
    <col min="11" max="11" width="24.5703125" style="3" customWidth="1"/>
    <col min="12" max="12" width="2.140625" style="3" customWidth="1"/>
    <col min="13" max="13" width="24.5703125" style="3" customWidth="1"/>
    <col min="14" max="14" width="2.140625" style="3" customWidth="1"/>
    <col min="15" max="15" width="24.5703125" style="3" customWidth="1"/>
    <col min="16" max="16" width="2.5703125" style="2" customWidth="1"/>
    <col min="17" max="31" width="10.85546875" style="2" hidden="1" customWidth="1"/>
    <col min="32" max="32" width="0" style="2" hidden="1" customWidth="1"/>
    <col min="33" max="16384" width="10.85546875" style="2" hidden="1"/>
  </cols>
  <sheetData>
    <row r="1" spans="1:16" s="3" customFormat="1" ht="14.1" customHeight="1" x14ac:dyDescent="0.2">
      <c r="A1" s="45"/>
      <c r="B1" s="45"/>
      <c r="C1" s="45"/>
      <c r="D1" s="45"/>
      <c r="E1" s="41"/>
      <c r="F1" s="42"/>
      <c r="G1" s="42"/>
      <c r="H1" s="42"/>
      <c r="I1" s="42"/>
      <c r="J1" s="45"/>
      <c r="K1" s="45"/>
      <c r="L1" s="45"/>
      <c r="M1" s="45"/>
      <c r="N1" s="45"/>
      <c r="O1" s="45"/>
      <c r="P1" s="45"/>
    </row>
    <row r="2" spans="1:16" s="3" customFormat="1" ht="14.25" x14ac:dyDescent="0.2">
      <c r="A2" s="45"/>
      <c r="B2" s="54" t="s">
        <v>82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s="1" customFormat="1" ht="15" x14ac:dyDescent="0.25">
      <c r="A3" s="45"/>
      <c r="B3" s="45"/>
      <c r="C3" s="45"/>
      <c r="D3" s="45"/>
      <c r="E3" s="46">
        <v>1</v>
      </c>
      <c r="F3" s="47"/>
      <c r="G3" s="46">
        <f>E3+1</f>
        <v>2</v>
      </c>
      <c r="H3" s="47"/>
      <c r="I3" s="46">
        <f>G3+1</f>
        <v>3</v>
      </c>
      <c r="J3" s="47"/>
      <c r="K3" s="46">
        <f>I3+1</f>
        <v>4</v>
      </c>
      <c r="L3" s="47"/>
      <c r="M3" s="46">
        <f>K3+1</f>
        <v>5</v>
      </c>
      <c r="N3" s="47"/>
      <c r="O3" s="46">
        <f>M3+1</f>
        <v>6</v>
      </c>
      <c r="P3" s="45"/>
    </row>
    <row r="4" spans="1:16" ht="45.95" customHeight="1" x14ac:dyDescent="0.25">
      <c r="A4" s="42"/>
      <c r="B4" s="56" t="str">
        <f>'A Objetivos'!B4</f>
        <v>Fines
Largo Plazo</v>
      </c>
      <c r="C4" s="42">
        <v>3</v>
      </c>
      <c r="D4" s="48"/>
      <c r="E4" s="49" t="s">
        <v>83</v>
      </c>
      <c r="F4" s="48"/>
      <c r="G4" s="49" t="s">
        <v>84</v>
      </c>
      <c r="H4" s="48"/>
      <c r="I4" s="49" t="s">
        <v>85</v>
      </c>
      <c r="J4" s="48"/>
      <c r="K4" s="49" t="str">
        <f>IF(K$3&lt;=$C4,$B4&amp;" "&amp;K$3," ")</f>
        <v xml:space="preserve"> </v>
      </c>
      <c r="L4" s="48"/>
      <c r="M4" s="49" t="str">
        <f>IF(M$3&lt;=$C4,$B4&amp;" "&amp;M$3," ")</f>
        <v xml:space="preserve"> </v>
      </c>
      <c r="N4" s="48"/>
      <c r="O4" s="49" t="str">
        <f>IF(O$3&lt;=$C4,$B4&amp;" "&amp;O$3," ")</f>
        <v xml:space="preserve"> </v>
      </c>
      <c r="P4" s="45"/>
    </row>
    <row r="5" spans="1:16" x14ac:dyDescent="0.25">
      <c r="A5" s="42"/>
      <c r="B5" s="42"/>
      <c r="C5" s="42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5"/>
    </row>
    <row r="6" spans="1:16" ht="48" customHeight="1" x14ac:dyDescent="0.25">
      <c r="A6" s="42"/>
      <c r="B6" s="56" t="str">
        <f>'A Objetivos'!B6</f>
        <v>Fines
Corto Plazo</v>
      </c>
      <c r="C6" s="42">
        <v>3</v>
      </c>
      <c r="D6" s="48"/>
      <c r="E6" s="49" t="s">
        <v>86</v>
      </c>
      <c r="F6" s="48"/>
      <c r="G6" s="49" t="s">
        <v>87</v>
      </c>
      <c r="H6" s="48"/>
      <c r="I6" s="49" t="s">
        <v>88</v>
      </c>
      <c r="J6" s="48"/>
      <c r="K6" s="49" t="str">
        <f>IF(K$3&lt;=$C6,$B6&amp;" "&amp;K$3," ")</f>
        <v xml:space="preserve"> </v>
      </c>
      <c r="L6" s="48"/>
      <c r="M6" s="49" t="str">
        <f>IF(M$3&lt;=$C6,$B6&amp;" "&amp;M$3," ")</f>
        <v xml:space="preserve"> </v>
      </c>
      <c r="N6" s="48"/>
      <c r="O6" s="49" t="str">
        <f>IF(O$3&lt;=$C6,$B6&amp;" "&amp;O$3," ")</f>
        <v xml:space="preserve"> </v>
      </c>
      <c r="P6" s="45"/>
    </row>
    <row r="7" spans="1:16" x14ac:dyDescent="0.25">
      <c r="A7" s="42"/>
      <c r="B7" s="42"/>
      <c r="C7" s="42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5"/>
    </row>
    <row r="8" spans="1:16" ht="39.950000000000003" customHeight="1" x14ac:dyDescent="0.25">
      <c r="A8" s="42"/>
      <c r="B8" s="43" t="str">
        <f>'A Objetivos'!B8</f>
        <v>PROPÓSITO</v>
      </c>
      <c r="C8" s="42"/>
      <c r="D8" s="48"/>
      <c r="E8" s="183" t="s">
        <v>89</v>
      </c>
      <c r="F8" s="184"/>
      <c r="G8" s="184"/>
      <c r="H8" s="184"/>
      <c r="I8" s="184"/>
      <c r="J8" s="184"/>
      <c r="K8" s="184"/>
      <c r="L8" s="184"/>
      <c r="M8" s="184"/>
      <c r="N8" s="184"/>
      <c r="O8" s="185"/>
      <c r="P8" s="45"/>
    </row>
    <row r="9" spans="1:16" x14ac:dyDescent="0.25">
      <c r="A9" s="42"/>
      <c r="B9" s="42"/>
      <c r="C9" s="42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5"/>
    </row>
    <row r="10" spans="1:16" ht="48" customHeight="1" x14ac:dyDescent="0.25">
      <c r="A10" s="42"/>
      <c r="B10" s="56" t="str">
        <f>'A Objetivos'!B10</f>
        <v>Medios
Largo Plazo</v>
      </c>
      <c r="C10" s="42">
        <v>5</v>
      </c>
      <c r="D10" s="48"/>
      <c r="E10" s="49" t="s">
        <v>90</v>
      </c>
      <c r="F10" s="48"/>
      <c r="G10" s="49" t="s">
        <v>91</v>
      </c>
      <c r="H10" s="48"/>
      <c r="I10" s="49" t="s">
        <v>92</v>
      </c>
      <c r="J10" s="48"/>
      <c r="K10" s="49" t="s">
        <v>93</v>
      </c>
      <c r="L10" s="48"/>
      <c r="M10" s="49" t="s">
        <v>94</v>
      </c>
      <c r="N10" s="48"/>
      <c r="O10" s="49" t="str">
        <f>IF(O$3&lt;=$C10,$B10&amp;" "&amp;O$3," ")</f>
        <v xml:space="preserve"> </v>
      </c>
      <c r="P10" s="45"/>
    </row>
    <row r="11" spans="1:16" x14ac:dyDescent="0.25">
      <c r="A11" s="42"/>
      <c r="B11" s="42"/>
      <c r="C11" s="42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5"/>
    </row>
    <row r="12" spans="1:16" ht="48" customHeight="1" x14ac:dyDescent="0.25">
      <c r="A12" s="42"/>
      <c r="B12" s="56" t="str">
        <f>'A Objetivos'!B12</f>
        <v>Medios
Corto Plazo</v>
      </c>
      <c r="C12" s="42">
        <v>4</v>
      </c>
      <c r="D12" s="48"/>
      <c r="E12" s="49" t="s">
        <v>95</v>
      </c>
      <c r="F12" s="48"/>
      <c r="G12" s="49" t="s">
        <v>96</v>
      </c>
      <c r="H12" s="48"/>
      <c r="I12" s="49" t="s">
        <v>97</v>
      </c>
      <c r="J12" s="48"/>
      <c r="K12" s="49" t="s">
        <v>98</v>
      </c>
      <c r="L12" s="48"/>
      <c r="M12" s="49" t="str">
        <f>IF(M$3&lt;=$C12,$B12&amp;" "&amp;M$3," ")</f>
        <v xml:space="preserve"> </v>
      </c>
      <c r="N12" s="48"/>
      <c r="O12" s="49" t="str">
        <f>IF(O$3&lt;=$C12,$B12&amp;" "&amp;O$3," ")</f>
        <v xml:space="preserve"> </v>
      </c>
      <c r="P12" s="45"/>
    </row>
    <row r="13" spans="1:16" x14ac:dyDescent="0.2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50"/>
    </row>
    <row r="14" spans="1:16" x14ac:dyDescent="0.25">
      <c r="A14" s="45"/>
      <c r="B14" s="45" t="s">
        <v>269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50"/>
    </row>
    <row r="15" spans="1:16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50"/>
    </row>
    <row r="16" spans="1:16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50"/>
    </row>
    <row r="17" spans="1:16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50"/>
    </row>
    <row r="18" spans="1:16" x14ac:dyDescent="0.2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50"/>
    </row>
    <row r="19" spans="1:16" x14ac:dyDescent="0.2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50"/>
    </row>
    <row r="20" spans="1:16" hidden="1" x14ac:dyDescent="0.2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50"/>
    </row>
  </sheetData>
  <sheetProtection selectLockedCells="1" selectUnlockedCells="1"/>
  <mergeCells count="1">
    <mergeCell ref="E8:O8"/>
  </mergeCells>
  <dataValidations count="2">
    <dataValidation allowBlank="1" showInputMessage="1" showErrorMessage="1" prompt="Escriba aquí el número de fines" sqref="C4 C6" xr:uid="{6F46FAD4-9106-4521-971F-989AD5D84F46}"/>
    <dataValidation allowBlank="1" showInputMessage="1" showErrorMessage="1" prompt="Escriba aquí el número de medios" sqref="C10 C12" xr:uid="{6D8AB183-64C6-40A6-B928-7ADC173FA65A}"/>
  </dataValidation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22550-E74C-42C5-999B-8E20A86B98E8}">
  <sheetPr codeName="Hoja5"/>
  <dimension ref="A1:AF22"/>
  <sheetViews>
    <sheetView showGridLines="0" zoomScale="90" zoomScaleNormal="90" workbookViewId="0"/>
  </sheetViews>
  <sheetFormatPr baseColWidth="10" defaultColWidth="0" defaultRowHeight="15.75" zeroHeight="1" x14ac:dyDescent="0.25"/>
  <cols>
    <col min="1" max="1" width="2.5703125" style="2" customWidth="1"/>
    <col min="2" max="2" width="18.5703125" style="2" customWidth="1"/>
    <col min="3" max="4" width="2.140625" style="2" customWidth="1"/>
    <col min="5" max="5" width="24.5703125" style="2" customWidth="1"/>
    <col min="6" max="6" width="2.140625" style="2" customWidth="1"/>
    <col min="7" max="7" width="24.5703125" style="2" customWidth="1"/>
    <col min="8" max="8" width="2.140625" style="2" customWidth="1"/>
    <col min="9" max="9" width="24.5703125" style="2" customWidth="1"/>
    <col min="10" max="10" width="2.140625" style="2" customWidth="1"/>
    <col min="11" max="11" width="24.5703125" style="2" customWidth="1"/>
    <col min="12" max="12" width="2.140625" style="2" customWidth="1"/>
    <col min="13" max="13" width="24.5703125" style="2" customWidth="1"/>
    <col min="14" max="14" width="2.140625" style="2" customWidth="1"/>
    <col min="15" max="15" width="24.5703125" style="2" customWidth="1"/>
    <col min="16" max="16" width="2.5703125" style="2" customWidth="1"/>
    <col min="17" max="32" width="0" style="2" hidden="1" customWidth="1"/>
    <col min="33" max="16384" width="10.85546875" style="2" hidden="1"/>
  </cols>
  <sheetData>
    <row r="1" spans="1:16" s="3" customFormat="1" ht="14.1" customHeight="1" x14ac:dyDescent="0.2"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s="3" customFormat="1" ht="14.25" x14ac:dyDescent="0.2">
      <c r="B2" s="54" t="s">
        <v>82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s="1" customFormat="1" x14ac:dyDescent="0.25">
      <c r="A3" s="3"/>
      <c r="B3" s="45"/>
      <c r="C3" s="45"/>
      <c r="D3" s="45"/>
      <c r="E3" s="46">
        <v>1</v>
      </c>
      <c r="F3" s="47"/>
      <c r="G3" s="46">
        <f>E3+1</f>
        <v>2</v>
      </c>
      <c r="H3" s="47"/>
      <c r="I3" s="46">
        <f>G3+1</f>
        <v>3</v>
      </c>
      <c r="J3" s="47"/>
      <c r="K3" s="46">
        <f>I3+1</f>
        <v>4</v>
      </c>
      <c r="L3" s="47"/>
      <c r="M3" s="46">
        <f>K3+1</f>
        <v>5</v>
      </c>
      <c r="N3" s="47"/>
      <c r="O3" s="46">
        <f>M3+1</f>
        <v>6</v>
      </c>
      <c r="P3" s="51"/>
    </row>
    <row r="4" spans="1:16" ht="45.95" customHeight="1" x14ac:dyDescent="0.25">
      <c r="A4" s="3"/>
      <c r="B4" s="56" t="s">
        <v>99</v>
      </c>
      <c r="C4" s="44">
        <v>6</v>
      </c>
      <c r="D4" s="48"/>
      <c r="E4" s="52" t="str">
        <f>IF(E$3&lt;=$C4,$B4&amp;" "&amp;E$3," ")</f>
        <v>Fines
Largo Plazo 1</v>
      </c>
      <c r="F4" s="48"/>
      <c r="G4" s="52" t="str">
        <f>IF(G$3&lt;=$C4,$B4&amp;" "&amp;G$3," ")</f>
        <v>Fines
Largo Plazo 2</v>
      </c>
      <c r="H4" s="48"/>
      <c r="I4" s="52" t="str">
        <f>IF(I$3&lt;=$C4,$B4&amp;" "&amp;I$3," ")</f>
        <v>Fines
Largo Plazo 3</v>
      </c>
      <c r="J4" s="48"/>
      <c r="K4" s="52" t="str">
        <f>IF(K$3&lt;=$C4,$B4&amp;" "&amp;K$3," ")</f>
        <v>Fines
Largo Plazo 4</v>
      </c>
      <c r="L4" s="48"/>
      <c r="M4" s="52" t="str">
        <f>IF(M$3&lt;=$C4,$B4&amp;" "&amp;M$3," ")</f>
        <v>Fines
Largo Plazo 5</v>
      </c>
      <c r="N4" s="48"/>
      <c r="O4" s="52" t="str">
        <f>IF(O$3&lt;=$C4,$B4&amp;" "&amp;O$3," ")</f>
        <v>Fines
Largo Plazo 6</v>
      </c>
      <c r="P4" s="50"/>
    </row>
    <row r="5" spans="1:16" x14ac:dyDescent="0.25">
      <c r="A5" s="3"/>
      <c r="B5" s="42"/>
      <c r="C5" s="42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50"/>
    </row>
    <row r="6" spans="1:16" ht="48" customHeight="1" x14ac:dyDescent="0.25">
      <c r="A6" s="3"/>
      <c r="B6" s="56" t="s">
        <v>100</v>
      </c>
      <c r="C6" s="44">
        <v>6</v>
      </c>
      <c r="D6" s="48"/>
      <c r="E6" s="52" t="str">
        <f>IF(E$3&lt;=$C6,$B6&amp;" "&amp;E$3," ")</f>
        <v>Fines
Corto Plazo 1</v>
      </c>
      <c r="F6" s="48"/>
      <c r="G6" s="52" t="str">
        <f>IF(G$3&lt;=$C6,$B6&amp;" "&amp;G$3," ")</f>
        <v>Fines
Corto Plazo 2</v>
      </c>
      <c r="H6" s="48"/>
      <c r="I6" s="52" t="str">
        <f>IF(I$3&lt;=$C6,$B6&amp;" "&amp;I$3," ")</f>
        <v>Fines
Corto Plazo 3</v>
      </c>
      <c r="J6" s="48"/>
      <c r="K6" s="52" t="str">
        <f>IF(K$3&lt;=$C6,$B6&amp;" "&amp;K$3," ")</f>
        <v>Fines
Corto Plazo 4</v>
      </c>
      <c r="L6" s="48"/>
      <c r="M6" s="52" t="str">
        <f>IF(M$3&lt;=$C6,$B6&amp;" "&amp;M$3," ")</f>
        <v>Fines
Corto Plazo 5</v>
      </c>
      <c r="N6" s="48"/>
      <c r="O6" s="52" t="str">
        <f>IF(O$3&lt;=$C6,$B6&amp;" "&amp;O$3," ")</f>
        <v>Fines
Corto Plazo 6</v>
      </c>
      <c r="P6" s="50"/>
    </row>
    <row r="7" spans="1:16" x14ac:dyDescent="0.25">
      <c r="A7" s="3"/>
      <c r="B7" s="42"/>
      <c r="C7" s="42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50"/>
    </row>
    <row r="8" spans="1:16" ht="39.950000000000003" customHeight="1" x14ac:dyDescent="0.25">
      <c r="A8" s="3"/>
      <c r="B8" s="43" t="s">
        <v>101</v>
      </c>
      <c r="C8" s="42"/>
      <c r="D8" s="48"/>
      <c r="E8" s="180" t="s">
        <v>79</v>
      </c>
      <c r="F8" s="181"/>
      <c r="G8" s="181"/>
      <c r="H8" s="181"/>
      <c r="I8" s="181"/>
      <c r="J8" s="181"/>
      <c r="K8" s="181"/>
      <c r="L8" s="181"/>
      <c r="M8" s="181"/>
      <c r="N8" s="181"/>
      <c r="O8" s="182"/>
      <c r="P8" s="50"/>
    </row>
    <row r="9" spans="1:16" x14ac:dyDescent="0.25">
      <c r="A9" s="3"/>
      <c r="B9" s="42"/>
      <c r="C9" s="42"/>
      <c r="D9" s="48"/>
      <c r="E9" s="48"/>
      <c r="F9" s="48"/>
      <c r="G9" s="48" t="str">
        <f ca="1">IF(G9&gt;$C$4,"",$C$4-$C$4+2)</f>
        <v/>
      </c>
      <c r="H9" s="48"/>
      <c r="I9" s="48" t="str">
        <f ca="1">IF(I9&gt;$C$4,"",$C$4-$C$4+3)</f>
        <v/>
      </c>
      <c r="J9" s="48"/>
      <c r="K9" s="48" t="str">
        <f ca="1">IF(K9&gt;$C$4,"",$C$4-$C$4+4)</f>
        <v/>
      </c>
      <c r="L9" s="48"/>
      <c r="M9" s="48" t="str">
        <f ca="1">IF(M9&gt;$C$4,"",$C$4-$C$4+5)</f>
        <v/>
      </c>
      <c r="N9" s="48"/>
      <c r="O9" s="48" t="str">
        <f ca="1">IF(O9&gt;$C$4,"",$C$4-$C$4+6)</f>
        <v/>
      </c>
      <c r="P9" s="50"/>
    </row>
    <row r="10" spans="1:16" ht="48" customHeight="1" x14ac:dyDescent="0.25">
      <c r="A10" s="3"/>
      <c r="B10" s="56" t="s">
        <v>102</v>
      </c>
      <c r="C10" s="44">
        <v>6</v>
      </c>
      <c r="D10" s="48"/>
      <c r="E10" s="52" t="str">
        <f>IF(E$3&lt;=$C10,$B10&amp;" "&amp;E$3," ")</f>
        <v>Medios
Largo Plazo 1</v>
      </c>
      <c r="F10" s="48"/>
      <c r="G10" s="52" t="str">
        <f>IF(G$3&lt;=$C10,$B10&amp;" "&amp;G$3," ")</f>
        <v>Medios
Largo Plazo 2</v>
      </c>
      <c r="H10" s="48"/>
      <c r="I10" s="52" t="str">
        <f>IF(I$3&lt;=$C10,$B10&amp;" "&amp;I$3," ")</f>
        <v>Medios
Largo Plazo 3</v>
      </c>
      <c r="J10" s="48"/>
      <c r="K10" s="52" t="str">
        <f>IF(K$3&lt;=$C10,$B10&amp;" "&amp;K$3," ")</f>
        <v>Medios
Largo Plazo 4</v>
      </c>
      <c r="L10" s="48"/>
      <c r="M10" s="52" t="str">
        <f>IF(M$3&lt;=$C10,$B10&amp;" "&amp;M$3," ")</f>
        <v>Medios
Largo Plazo 5</v>
      </c>
      <c r="N10" s="48"/>
      <c r="O10" s="52" t="str">
        <f>IF(O$3&lt;=$C10,$B10&amp;" "&amp;O$3," ")</f>
        <v>Medios
Largo Plazo 6</v>
      </c>
      <c r="P10" s="50"/>
    </row>
    <row r="11" spans="1:16" x14ac:dyDescent="0.25">
      <c r="A11" s="3"/>
      <c r="B11" s="42"/>
      <c r="C11" s="42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50"/>
    </row>
    <row r="12" spans="1:16" ht="48" customHeight="1" x14ac:dyDescent="0.25">
      <c r="A12" s="3"/>
      <c r="B12" s="56" t="s">
        <v>103</v>
      </c>
      <c r="C12" s="44">
        <v>6</v>
      </c>
      <c r="D12" s="48"/>
      <c r="E12" s="52" t="str">
        <f>IF(E$3&lt;=$C12,$B12&amp;" "&amp;E$3," ")</f>
        <v>Medios
Corto Plazo 1</v>
      </c>
      <c r="F12" s="48"/>
      <c r="G12" s="52" t="str">
        <f>IF(G$3&lt;=$C12,$B12&amp;" "&amp;G$3," ")</f>
        <v>Medios
Corto Plazo 2</v>
      </c>
      <c r="H12" s="48"/>
      <c r="I12" s="52" t="str">
        <f>IF(I$3&lt;=$C12,$B12&amp;" "&amp;I$3," ")</f>
        <v>Medios
Corto Plazo 3</v>
      </c>
      <c r="J12" s="48"/>
      <c r="K12" s="52" t="str">
        <f>IF(K$3&lt;=$C12,$B12&amp;" "&amp;K$3," ")</f>
        <v>Medios
Corto Plazo 4</v>
      </c>
      <c r="L12" s="48"/>
      <c r="M12" s="52" t="str">
        <f>IF(M$3&lt;=$C12,$B12&amp;" "&amp;M$3," ")</f>
        <v>Medios
Corto Plazo 5</v>
      </c>
      <c r="N12" s="48"/>
      <c r="O12" s="52" t="str">
        <f>IF(O$3&lt;=$C12,$B12&amp;" "&amp;O$3," ")</f>
        <v>Medios
Corto Plazo 6</v>
      </c>
      <c r="P12" s="50"/>
    </row>
    <row r="13" spans="1:16" x14ac:dyDescent="0.25"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</row>
    <row r="14" spans="1:16" x14ac:dyDescent="0.25">
      <c r="B14" s="3" t="s">
        <v>269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</row>
    <row r="15" spans="1:16" x14ac:dyDescent="0.25"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</row>
    <row r="16" spans="1:16" x14ac:dyDescent="0.25"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</row>
    <row r="17" spans="2:16" x14ac:dyDescent="0.25"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</row>
    <row r="18" spans="2:16" x14ac:dyDescent="0.25"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</row>
    <row r="19" spans="2:16" x14ac:dyDescent="0.25"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</row>
    <row r="20" spans="2:16" hidden="1" x14ac:dyDescent="0.25"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</row>
    <row r="21" spans="2:16" hidden="1" x14ac:dyDescent="0.25"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</row>
    <row r="22" spans="2:16" hidden="1" x14ac:dyDescent="0.25"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</row>
  </sheetData>
  <sheetProtection selectLockedCells="1"/>
  <mergeCells count="1">
    <mergeCell ref="E8:O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C6B6D3A46D4E46A5343A24687A5F42" ma:contentTypeVersion="4" ma:contentTypeDescription="Crear nuevo documento." ma:contentTypeScope="" ma:versionID="c8a4c96bfd4a103a0f670306ae2f5a3b">
  <xsd:schema xmlns:xsd="http://www.w3.org/2001/XMLSchema" xmlns:xs="http://www.w3.org/2001/XMLSchema" xmlns:p="http://schemas.microsoft.com/office/2006/metadata/properties" xmlns:ns2="2d3c8362-3bf2-423b-83c4-1acc9b0cbb1f" targetNamespace="http://schemas.microsoft.com/office/2006/metadata/properties" ma:root="true" ma:fieldsID="99de3695ebd2073a9a6b9e4160098751" ns2:_="">
    <xsd:import namespace="2d3c8362-3bf2-423b-83c4-1acc9b0cbb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c8362-3bf2-423b-83c4-1acc9b0cbb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A71069-21C8-4851-957A-55E550902E9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6C1D7DA-D0C6-4098-9113-F6B55EA06F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66AA2C-F90F-4608-8397-E149D6A1A8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c8362-3bf2-423b-83c4-1acc9b0cbb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Inicio</vt:lpstr>
      <vt:lpstr>CB Ejemplo</vt:lpstr>
      <vt:lpstr>C Básicos</vt:lpstr>
      <vt:lpstr>AGI Ejemplo</vt:lpstr>
      <vt:lpstr>AG Interés</vt:lpstr>
      <vt:lpstr>AP Ejemplo</vt:lpstr>
      <vt:lpstr>A Problemas</vt:lpstr>
      <vt:lpstr>AO Ejemplo</vt:lpstr>
      <vt:lpstr>A Objetivos</vt:lpstr>
      <vt:lpstr>AA Ejemplo</vt:lpstr>
      <vt:lpstr>A Alternativas</vt:lpstr>
      <vt:lpstr>Ppto Ejemplo</vt:lpstr>
      <vt:lpstr>Presupuesto</vt:lpstr>
      <vt:lpstr>MML Ejemplo</vt:lpstr>
      <vt:lpstr>Matriz ML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2025-06-09T16:57:30Z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0x0101000BC6B6D3A46D4E46A5343A24687A5F42</vt:lpwstr>
  </property>
</Properties>
</file>